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necna\Desktop\STŘEDISKA\ZAKÁZKY 2024\Baseballový stadion\Rozšíření zázemí\F_Ostatní\F.501_Rozpočet\"/>
    </mc:Choice>
  </mc:AlternateContent>
  <bookViews>
    <workbookView xWindow="-28920" yWindow="-120" windowWidth="29040" windowHeight="15720" activeTab="7"/>
  </bookViews>
  <sheets>
    <sheet name="Pokyny pro vyplnění" sheetId="11" r:id="rId1"/>
    <sheet name="Stavba" sheetId="1" r:id="rId2"/>
    <sheet name="VzorPolozky" sheetId="10" state="hidden" r:id="rId3"/>
    <sheet name="VRN" sheetId="12" r:id="rId4"/>
    <sheet name="SO03" sheetId="15" r:id="rId5"/>
    <sheet name="venkovní rozvody" sheetId="16" r:id="rId6"/>
    <sheet name="UV" sheetId="17" r:id="rId7"/>
    <sheet name="FVE" sheetId="18" r:id="rId8"/>
  </sheets>
  <externalReferences>
    <externalReference r:id="rId9"/>
  </externalReferences>
  <definedNames>
    <definedName name="CelkemDPHVypocet" localSheetId="1">Stavba!#REF!</definedName>
    <definedName name="CenaCelkem">Stavba!$G$30</definedName>
    <definedName name="CenaCelkemBezDPH">Stavba!$G$29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Stavba!$G$25</definedName>
    <definedName name="DPHZakl">Stavba!$G$27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7">FVE!$1:$7</definedName>
    <definedName name="_xlnm.Print_Titles" localSheetId="4">'SO03'!$1:$7</definedName>
    <definedName name="_xlnm.Print_Titles" localSheetId="6">UV!$1:$7</definedName>
    <definedName name="_xlnm.Print_Titles" localSheetId="5">'venkovní rozvody'!$1:$7</definedName>
    <definedName name="_xlnm.Print_Titles" localSheetId="3">VRN!$1:$7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7">FVE!$A$1:$Y$21</definedName>
    <definedName name="_xlnm.Print_Area" localSheetId="4">'SO03'!$A$1:$G$44</definedName>
    <definedName name="_xlnm.Print_Area" localSheetId="1">Stavba!$A$1:$J$37</definedName>
    <definedName name="_xlnm.Print_Area" localSheetId="6">UV!$A$1:$Y$21</definedName>
    <definedName name="_xlnm.Print_Area" localSheetId="5">'venkovní rozvody'!$A$1:$G$61</definedName>
    <definedName name="_xlnm.Print_Area" localSheetId="3">VRN!$A$1:$G$52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Stavba!#REF!</definedName>
    <definedName name="ZakladDPHZakl">Stavba!$G$26</definedName>
    <definedName name="ZakladDPHZaklVypocet" localSheetId="1">Stavba!#REF!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2" l="1"/>
  <c r="E14" i="15"/>
  <c r="E13" i="15"/>
  <c r="G13" i="15" s="1"/>
  <c r="E26" i="15"/>
  <c r="E25" i="15"/>
  <c r="E24" i="15"/>
  <c r="E23" i="15" s="1"/>
  <c r="G23" i="15" s="1"/>
  <c r="G27" i="15"/>
  <c r="G25" i="15"/>
  <c r="E19" i="15"/>
  <c r="E18" i="15" s="1"/>
  <c r="G18" i="15" s="1"/>
  <c r="G8" i="18"/>
  <c r="G11" i="18" s="1"/>
  <c r="I20" i="1" s="1"/>
  <c r="G9" i="18"/>
  <c r="M9" i="18" s="1"/>
  <c r="M8" i="18" s="1"/>
  <c r="I9" i="18"/>
  <c r="I8" i="18" s="1"/>
  <c r="K9" i="18"/>
  <c r="K8" i="18" s="1"/>
  <c r="O9" i="18"/>
  <c r="O8" i="18" s="1"/>
  <c r="Q9" i="18"/>
  <c r="Q8" i="18" s="1"/>
  <c r="V9" i="18"/>
  <c r="V8" i="18" s="1"/>
  <c r="AE11" i="18"/>
  <c r="AF11" i="18"/>
  <c r="G9" i="17"/>
  <c r="M9" i="17" s="1"/>
  <c r="I9" i="17"/>
  <c r="I8" i="17" s="1"/>
  <c r="K9" i="17"/>
  <c r="O9" i="17"/>
  <c r="Q9" i="17"/>
  <c r="V9" i="17"/>
  <c r="AE11" i="17"/>
  <c r="G9" i="16"/>
  <c r="G11" i="16"/>
  <c r="G14" i="16"/>
  <c r="G13" i="16" s="1"/>
  <c r="G17" i="16"/>
  <c r="G19" i="16"/>
  <c r="G22" i="16"/>
  <c r="G24" i="16"/>
  <c r="G27" i="16"/>
  <c r="G29" i="16"/>
  <c r="G31" i="16"/>
  <c r="G33" i="16"/>
  <c r="G35" i="16"/>
  <c r="G37" i="16"/>
  <c r="G38" i="16"/>
  <c r="G40" i="16"/>
  <c r="G43" i="16"/>
  <c r="G45" i="16"/>
  <c r="G49" i="16"/>
  <c r="G48" i="16" s="1"/>
  <c r="G9" i="15"/>
  <c r="G12" i="15"/>
  <c r="G15" i="15"/>
  <c r="G16" i="15"/>
  <c r="G20" i="15"/>
  <c r="G29" i="15"/>
  <c r="G30" i="15"/>
  <c r="G32" i="15"/>
  <c r="G31" i="15" s="1"/>
  <c r="X34" i="12"/>
  <c r="X32" i="12"/>
  <c r="X30" i="12"/>
  <c r="X17" i="12"/>
  <c r="G9" i="12"/>
  <c r="G11" i="12"/>
  <c r="G12" i="12"/>
  <c r="G14" i="12"/>
  <c r="G16" i="12"/>
  <c r="G18" i="12"/>
  <c r="G22" i="12"/>
  <c r="G24" i="12"/>
  <c r="G27" i="12"/>
  <c r="G29" i="12"/>
  <c r="G31" i="12"/>
  <c r="G33" i="12"/>
  <c r="G35" i="12"/>
  <c r="G38" i="12"/>
  <c r="G37" i="12" s="1"/>
  <c r="G39" i="12"/>
  <c r="J29" i="1"/>
  <c r="J27" i="1"/>
  <c r="J24" i="1"/>
  <c r="J25" i="1"/>
  <c r="J26" i="1"/>
  <c r="J28" i="1"/>
  <c r="E25" i="1"/>
  <c r="E27" i="1"/>
  <c r="G36" i="16" l="1"/>
  <c r="G30" i="16"/>
  <c r="G16" i="16"/>
  <c r="G8" i="16"/>
  <c r="G8" i="15"/>
  <c r="G26" i="12"/>
  <c r="G21" i="12"/>
  <c r="G8" i="12"/>
  <c r="G22" i="15"/>
  <c r="G17" i="15"/>
  <c r="G28" i="15"/>
  <c r="G8" i="17"/>
  <c r="AF11" i="17"/>
  <c r="V8" i="17"/>
  <c r="Q8" i="17"/>
  <c r="O8" i="17"/>
  <c r="K8" i="17"/>
  <c r="M8" i="17"/>
  <c r="G34" i="15" l="1"/>
  <c r="I17" i="1" s="1"/>
  <c r="G11" i="17"/>
  <c r="I19" i="1" s="1"/>
  <c r="G51" i="16"/>
  <c r="I18" i="1" s="1"/>
  <c r="G42" i="12"/>
  <c r="I16" i="1" s="1"/>
  <c r="I22" i="1" l="1"/>
  <c r="G26" i="1" s="1"/>
  <c r="A26" i="1" s="1"/>
  <c r="G29" i="1"/>
  <c r="A24" i="1"/>
  <c r="A25" i="1" l="1"/>
  <c r="G27" i="1"/>
  <c r="A28" i="1" s="1"/>
  <c r="A27" i="1"/>
  <c r="G30" i="1" l="1"/>
  <c r="G28" i="1" s="1"/>
  <c r="A3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guziu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guziu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<sst xmlns="http://schemas.openxmlformats.org/spreadsheetml/2006/main" count="450" uniqueCount="266">
  <si>
    <t>%</t>
  </si>
  <si>
    <t>Za zhotovitele</t>
  </si>
  <si>
    <t>Za objednatele</t>
  </si>
  <si>
    <t>Položkový rozpočet stavby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</si>
  <si>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</si>
  <si>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</si>
  <si>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</si>
  <si>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</si>
  <si>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</si>
  <si>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</si>
  <si>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</si>
  <si>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</si>
  <si>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</si>
  <si>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</si>
  <si>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</si>
  <si>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</si>
  <si>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</si>
  <si>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</si>
  <si>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</si>
  <si>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</si>
  <si>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</si>
  <si>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</si>
  <si>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</si>
  <si>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</si>
  <si>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</si>
  <si>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</si>
  <si>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</si>
  <si>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</si>
  <si>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</si>
  <si>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</si>
  <si>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</si>
  <si>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</si>
  <si>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</si>
  <si>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</si>
  <si>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</si>
  <si>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11207</t>
  </si>
  <si>
    <t>Šatny baseballový stadion, ul.Sokolova, Brno</t>
  </si>
  <si>
    <t>01</t>
  </si>
  <si>
    <t>11207/00</t>
  </si>
  <si>
    <t>VRN</t>
  </si>
  <si>
    <t>11207/03</t>
  </si>
  <si>
    <t>Objekt SO 03</t>
  </si>
  <si>
    <t>11207/04</t>
  </si>
  <si>
    <t>O05 - Venkovní rozvody</t>
  </si>
  <si>
    <t>11207/05</t>
  </si>
  <si>
    <t>O04 - UV</t>
  </si>
  <si>
    <t>11207/06</t>
  </si>
  <si>
    <t>O03 - FV</t>
  </si>
  <si>
    <t>CZK</t>
  </si>
  <si>
    <t>1</t>
  </si>
  <si>
    <t>Zemní práce</t>
  </si>
  <si>
    <t>2</t>
  </si>
  <si>
    <t>Základy a zvláštní zakládání</t>
  </si>
  <si>
    <t>21-M</t>
  </si>
  <si>
    <t>Elektromontáže</t>
  </si>
  <si>
    <t>5</t>
  </si>
  <si>
    <t>Komunikace pozemní</t>
  </si>
  <si>
    <t>6</t>
  </si>
  <si>
    <t>Úpravy povrchu,podlahy</t>
  </si>
  <si>
    <t>8</t>
  </si>
  <si>
    <t>Trubní vedení</t>
  </si>
  <si>
    <t>9</t>
  </si>
  <si>
    <t>Ostatní konstrukce, bourání</t>
  </si>
  <si>
    <t>99</t>
  </si>
  <si>
    <t>Staveništní přesun hmot</t>
  </si>
  <si>
    <t>VRN1</t>
  </si>
  <si>
    <t>Průzkumné, geodetické a projektové práce</t>
  </si>
  <si>
    <t>VRN3</t>
  </si>
  <si>
    <t>Zařízení staveniště</t>
  </si>
  <si>
    <t>VRN4</t>
  </si>
  <si>
    <t>Inženýrská činnost</t>
  </si>
  <si>
    <t>VRN9</t>
  </si>
  <si>
    <t>721</t>
  </si>
  <si>
    <t>Zdravotechnika - vnitřní kanalizace</t>
  </si>
  <si>
    <t>741</t>
  </si>
  <si>
    <t>Elektroinstalace - silnoproud</t>
  </si>
  <si>
    <t>751</t>
  </si>
  <si>
    <t>Vzduchotechnika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</si>
  <si>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</si>
  <si>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</si>
  <si>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</si>
  <si>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</si>
  <si>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</si>
  <si>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</si>
  <si>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</si>
  <si>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</si>
  <si>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</si>
  <si>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</si>
  <si>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</si>
  <si>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</si>
  <si>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</si>
  <si>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</si>
  <si>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</si>
  <si>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</si>
  <si>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</si>
  <si>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</si>
  <si>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</si>
  <si>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</si>
  <si>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</si>
  <si>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</si>
  <si>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</si>
  <si>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</si>
  <si>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</si>
  <si>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</si>
  <si>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</si>
  <si>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</si>
  <si>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</si>
  <si>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012103000</t>
  </si>
  <si>
    <t>Geodetické práce před výstavbou a během výstavby</t>
  </si>
  <si>
    <t>soubor</t>
  </si>
  <si>
    <t>Vlastní</t>
  </si>
  <si>
    <t>Indiv</t>
  </si>
  <si>
    <t>Práce</t>
  </si>
  <si>
    <t>Běžná</t>
  </si>
  <si>
    <t>POL1_1</t>
  </si>
  <si>
    <t>Dle souhrnné technické zprávy</t>
  </si>
  <si>
    <t>012403000</t>
  </si>
  <si>
    <t>Geometrické zaměření , geometrický plán včetně ověření na KÚ</t>
  </si>
  <si>
    <t>013254000</t>
  </si>
  <si>
    <t>Dokumentace skutečného provedení stavby</t>
  </si>
  <si>
    <t>Dokumentace skutečného provedení stavby  dle souhrnné technické zprávy</t>
  </si>
  <si>
    <t>013274000</t>
  </si>
  <si>
    <t>Pasportizace okolí před započetím prací</t>
  </si>
  <si>
    <t>pasportizace okolí a sousedních objektů (stavby, pozemky, komunikace apod.)</t>
  </si>
  <si>
    <t>013284000</t>
  </si>
  <si>
    <t>Pasportizace objektu po provedení prací</t>
  </si>
  <si>
    <t>pasportizace okolí a sousedních objektů (stavby, pozemky, komunikace apod.) pro případ uplatnění škod ze stavební činnosti</t>
  </si>
  <si>
    <t>013294000</t>
  </si>
  <si>
    <t>Ostatní dokumentace</t>
  </si>
  <si>
    <t>Realizační projektová dokumentace dle souhrnné technické zprávy</t>
  </si>
  <si>
    <t>034503000</t>
  </si>
  <si>
    <t>Informační tabule na staveništi</t>
  </si>
  <si>
    <t>reklamní banner 2500 x 1750 mm, trvanlivý materiál, plnobarevný v RAL, v případě poškození obnovit</t>
  </si>
  <si>
    <t>3000</t>
  </si>
  <si>
    <t>Zařízení staveniště a POV</t>
  </si>
  <si>
    <t>042603000</t>
  </si>
  <si>
    <t>Plán zkoušek</t>
  </si>
  <si>
    <t>Kontrolní a zkušební plán vč. Zkoušek a testů  dle souhrnné technické zprávy</t>
  </si>
  <si>
    <t>042703000</t>
  </si>
  <si>
    <t>Technické požadavky na výrobky</t>
  </si>
  <si>
    <t>Požadavky na zabudování konkrétních materiálů a výrobků dle požadavků této dokumentace do stavebního díla (vzorkování) dle souhrnné technické zprávy</t>
  </si>
  <si>
    <t>045203000</t>
  </si>
  <si>
    <t>Kompletační činnost</t>
  </si>
  <si>
    <t>práce souvisejících se subdodávkami, dodávkou stavebních výrobků a materiálů, lešení, bednění, montážních strojů a zařízení.</t>
  </si>
  <si>
    <t>049303000</t>
  </si>
  <si>
    <t>Náklady vzniklé v souvislosti s předáním stavby</t>
  </si>
  <si>
    <t>inženýrská činnost pro uvedení díla do užívání (zajištění kolaudačních souhlasů, pravomocných rozhodnutí a jiných dokladů nutných pro uvedení díla do užívání)</t>
  </si>
  <si>
    <t>049304000</t>
  </si>
  <si>
    <t>Zpracování harmonogramu stavebních prací</t>
  </si>
  <si>
    <t>kus</t>
  </si>
  <si>
    <t>092203000</t>
  </si>
  <si>
    <t>Náklady na zaškolení</t>
  </si>
  <si>
    <t>094104000</t>
  </si>
  <si>
    <t>Náklady na opatření BOZP</t>
  </si>
  <si>
    <t>včetně opatření BOZP dle Souhrnné technické zprávy</t>
  </si>
  <si>
    <t>SUM</t>
  </si>
  <si>
    <t>Poznámky uchazeče k zadání</t>
  </si>
  <si>
    <t>POPUZIV</t>
  </si>
  <si>
    <t>END</t>
  </si>
  <si>
    <t>131201110R00</t>
  </si>
  <si>
    <t>Hloubení nezapaž. jam hor.3 do 50 m3, STROJNĚ</t>
  </si>
  <si>
    <t>m3</t>
  </si>
  <si>
    <t>162701105R00</t>
  </si>
  <si>
    <t>Vodorovné přemístění výkopku z hor.1-4 do 10000 m</t>
  </si>
  <si>
    <t>171201201R00</t>
  </si>
  <si>
    <t>Uložení sypaniny na skl.-modelace na výšku přes 2m</t>
  </si>
  <si>
    <t>199000002R00</t>
  </si>
  <si>
    <t>Poplatek za skládku horniny 1- 4</t>
  </si>
  <si>
    <t>m2</t>
  </si>
  <si>
    <t>t</t>
  </si>
  <si>
    <t>631571004R00</t>
  </si>
  <si>
    <t>Násyp ze štěrku 16 - 32, tř. I</t>
  </si>
  <si>
    <t>632921913R00</t>
  </si>
  <si>
    <t>Dlažba z dlaždic betonových do písku dlažba 50/50/5, písek tl.100mm</t>
  </si>
  <si>
    <t>917862111R00</t>
  </si>
  <si>
    <t>Osazení stojat. obrub.bet. s opěrou,lože z C 12/15</t>
  </si>
  <si>
    <t>m</t>
  </si>
  <si>
    <t>592174230</t>
  </si>
  <si>
    <t>Obrubník chodníkový ABO 16-10 1000/80/250</t>
  </si>
  <si>
    <t>ks</t>
  </si>
  <si>
    <t>90003</t>
  </si>
  <si>
    <t>Hasící přístroj 21A, D+M</t>
  </si>
  <si>
    <t>998011001R00</t>
  </si>
  <si>
    <t>Přesun hmot pro budovy zděné výšky do 6 m</t>
  </si>
  <si>
    <t>90002</t>
  </si>
  <si>
    <t>78,1*0,1</t>
  </si>
  <si>
    <t>0,5*1,2*6*0,1</t>
  </si>
  <si>
    <t>132212121</t>
  </si>
  <si>
    <t>Hloubení zapažených rýh šířky do 800 mm ručně s urovnáním dna do předepsaného profilu a spádu v hornině třídy těžitelnosti I skupiny 3 soudržných</t>
  </si>
  <si>
    <t>https://podminky.urs.cz/item/CS_URS_2022_01/132212121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</si>
  <si>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</si>
  <si>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</si>
  <si>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https://podminky.urs.cz/item/CS_URS_2022_02/174152101</t>
  </si>
  <si>
    <t>572370112</t>
  </si>
  <si>
    <t>Vyspravení krytu komunikací po překopech inženýrských sítí plochy do 15 m2 dlažbou z kamenných kostek složem zkameniva těženého drobných</t>
  </si>
  <si>
    <t>https://podminky.urs.cz/item/CS_URS_2022_02/572370112</t>
  </si>
  <si>
    <t>871161141</t>
  </si>
  <si>
    <t>Montáž vodovodního potrubí zplastů v otevřeném výkopu z polyetylenu PE 100 svařovaných na tupo SDR 11/PN16 D 32 x 3,0 mm</t>
  </si>
  <si>
    <t>https://podminky.urs.cz/item/CS_URS_2022_02/871161141</t>
  </si>
  <si>
    <t>28613170</t>
  </si>
  <si>
    <t>trubka vodovodní PE100 SDR11 se signalizační vrstvou 32x3,0mm</t>
  </si>
  <si>
    <t xml:space="preserve">138*1,015 'Přepočtené koeficientem množství : </t>
  </si>
  <si>
    <t>140,07</t>
  </si>
  <si>
    <t>871224201</t>
  </si>
  <si>
    <t>Montáž kanalizačního potrubí z plastů z polyetylenu PE 100 svařovaných na tupo v otevřeném výkopu ve sklonu do 20 % SDR 11/PN16 D 63 x 5,8 mm</t>
  </si>
  <si>
    <t>https://podminky.urs.cz/item/CS_URS_2022_02/871224201</t>
  </si>
  <si>
    <t>28613382</t>
  </si>
  <si>
    <t>potrubí kanalizační tlakové PE100 SDR11 návin se signalizační vrstvou 63x5,8mm</t>
  </si>
  <si>
    <t xml:space="preserve">153*1,015 'Přepočtené koeficientem množství : </t>
  </si>
  <si>
    <t>155,295</t>
  </si>
  <si>
    <t>893811223</t>
  </si>
  <si>
    <t>Osazení vodoměrné šachty zpolypropylenu PP obetonované pro statické zatížení hranaté, půdorysné plochy do 1,5 m2, světlé hloubky přes 1,4 m do 1,6 m</t>
  </si>
  <si>
    <t>https://podminky.urs.cz/item/CS_URS_2022_02/893811223</t>
  </si>
  <si>
    <t>56230514</t>
  </si>
  <si>
    <t>šachta plastová vodoměrná hranatá k obetonování tl 8mm včetně výztuhy 0,9/1,2/1,6m</t>
  </si>
  <si>
    <t>721173317</t>
  </si>
  <si>
    <t>Potrubí z trub PVC SN4 dešťové DN 160</t>
  </si>
  <si>
    <t>POL1_7</t>
  </si>
  <si>
    <t>https://podminky.urs.cz/item/CS_URS_2022_02/721173317</t>
  </si>
  <si>
    <t>721173401</t>
  </si>
  <si>
    <t>Potrubí z trub PVC SN4 svodné (ležaté) DN 110</t>
  </si>
  <si>
    <t>https://podminky.urs.cz/item/CS_URS_2022_02/721173401</t>
  </si>
  <si>
    <t>721174062.OSM</t>
  </si>
  <si>
    <t>Potrubí kanalizační větrací Osma HT-Systém DN 75</t>
  </si>
  <si>
    <t>741-01</t>
  </si>
  <si>
    <t>Úprava stávajícího rozvaděče, D+M</t>
  </si>
  <si>
    <t>soub.</t>
  </si>
  <si>
    <t>741110311</t>
  </si>
  <si>
    <t>Montáž trubek ochranných s nasunutím nebo našroubováním do krabic plastových tuhých, uložených volně , vnitřního O do 40 mm</t>
  </si>
  <si>
    <t>https://podminky.urs.cz/item/CS_URS_2022_02/741110311</t>
  </si>
  <si>
    <t>34571360</t>
  </si>
  <si>
    <t>trubka elektroinstalační HDPE tuhá dvouplášťová korugovaná D 32/40mm</t>
  </si>
  <si>
    <t xml:space="preserve">195*1,05 'Přepočtené koeficientem množství : </t>
  </si>
  <si>
    <t>204,75</t>
  </si>
  <si>
    <t>741122223</t>
  </si>
  <si>
    <t>Montáž kabelů měděných bez ukončení uložených volně nebo v liště plných kulatých (např. CYKY) počtu a průřezu žil 4x16 až 25 mm2</t>
  </si>
  <si>
    <t>https://podminky.urs.cz/item/CS_URS_2022_02/741122223</t>
  </si>
  <si>
    <t>34111080</t>
  </si>
  <si>
    <t>kabel instalační jádro Cu plné izolace PVC plášť PVC 450/750V (CYKY) 4x16mm2</t>
  </si>
  <si>
    <t xml:space="preserve">195*1,15 'Přepočtené koeficientem množství : </t>
  </si>
  <si>
    <t>224,25</t>
  </si>
  <si>
    <t>2100-2</t>
  </si>
  <si>
    <t>Napojení přívodního kabelu do stávajícího rozvaděče</t>
  </si>
  <si>
    <t>75181-04</t>
  </si>
  <si>
    <t>74172-0</t>
  </si>
  <si>
    <t>SO03</t>
  </si>
  <si>
    <t>Venkovní rozvody</t>
  </si>
  <si>
    <t>UV</t>
  </si>
  <si>
    <t>FVE</t>
  </si>
  <si>
    <t>Sestava prefabrikovaných panelů, vyrobených na zakázku</t>
  </si>
  <si>
    <t>5924000</t>
  </si>
  <si>
    <t>30,370*2,570</t>
  </si>
  <si>
    <t>1,0*(30,37+0,15)</t>
  </si>
  <si>
    <t>30,37+1+1+1+0,15+0,15</t>
  </si>
  <si>
    <t>171101101R00</t>
  </si>
  <si>
    <t xml:space="preserve">Uložení sypaniny do násypů zhutněných na 95% PS  </t>
  </si>
  <si>
    <t>30,37*1*0,3+30,37*0,3*0,5/2</t>
  </si>
  <si>
    <t>013295000</t>
  </si>
  <si>
    <t>STAREZ - SPORT, a.s.</t>
  </si>
  <si>
    <t>Křídlovická 911/34</t>
  </si>
  <si>
    <t>603 00 Brno</t>
  </si>
  <si>
    <t>Quality Group s.r.o., Příkop 843/4, 602 00 Brno</t>
  </si>
  <si>
    <t>posouzení únosnosti akumulační nádrže při zatížení novou stavbou</t>
  </si>
  <si>
    <t>Fotovoltaický systém - fotovoltaické panely 10 ks vč. veškerých elektroinstalací, měniče, nosné konstrukce panelů, D+M 
umístění bude upřesněno na základě výrobní dokumentace zhotovitele
(viz PD - D.101.06_Silnoproudá elektrotechnika)</t>
  </si>
  <si>
    <t>Multisplit sestava SO03, D+M, umístění bude upřesněno na základě výrobní dokumentace zhotovitele
(viz PD D.101.01_Architektonicko-stavební řešení)</t>
  </si>
  <si>
    <t xml:space="preserve">Modulární stavba dle PD, D+M, min. 30370/2570/2880
(vč. všech zařizovacích předmětů, vnitřního vedení a napojení na všechny inženýrské sítě)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</si>
</sst>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7" fillId="3" borderId="6" xfId="0" applyFont="1" applyFill="1" applyBorder="1" applyAlignment="1">
      <alignment horizontal="left" vertical="center" wrapText="1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4" borderId="6" xfId="0" applyFont="1" applyFill="1" applyBorder="1" applyAlignment="1" applyProtection="1">
      <alignment horizontal="left" vertical="center" wrapText="1"/>
      <protection locked="0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3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7" fillId="3" borderId="15" xfId="0" applyFont="1" applyFill="1" applyBorder="1" applyAlignment="1">
      <alignment vertical="top"/>
    </xf>
    <xf numFmtId="49" fontId="7" fillId="3" borderId="12" xfId="0" applyNumberFormat="1" applyFont="1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vertical="top"/>
    </xf>
    <xf numFmtId="0" fontId="13" fillId="0" borderId="0" xfId="0" applyFont="1" applyAlignment="1">
      <alignment vertical="top"/>
    </xf>
    <xf numFmtId="49" fontId="13" fillId="0" borderId="0" xfId="0" applyNumberFormat="1" applyFont="1" applyAlignment="1">
      <alignment vertical="top"/>
    </xf>
    <xf numFmtId="164" fontId="13" fillId="0" borderId="0" xfId="0" applyNumberFormat="1" applyFont="1" applyAlignment="1">
      <alignment vertical="top" shrinkToFit="1"/>
    </xf>
    <xf numFmtId="4" fontId="13" fillId="0" borderId="0" xfId="0" applyNumberFormat="1" applyFont="1" applyAlignment="1">
      <alignment vertical="top" shrinkToFit="1"/>
    </xf>
    <xf numFmtId="4" fontId="13" fillId="4" borderId="0" xfId="0" applyNumberFormat="1" applyFont="1" applyFill="1" applyAlignment="1" applyProtection="1">
      <alignment vertical="top" shrinkToFit="1"/>
      <protection locked="0"/>
    </xf>
    <xf numFmtId="164" fontId="7" fillId="3" borderId="0" xfId="0" applyNumberFormat="1" applyFont="1" applyFill="1" applyAlignment="1">
      <alignment vertical="top" shrinkToFit="1"/>
    </xf>
    <xf numFmtId="4" fontId="7" fillId="3" borderId="0" xfId="0" applyNumberFormat="1" applyFont="1" applyFill="1" applyAlignment="1">
      <alignment vertical="top" shrinkToFit="1"/>
    </xf>
    <xf numFmtId="0" fontId="7" fillId="3" borderId="29" xfId="0" applyFont="1" applyFill="1" applyBorder="1" applyAlignment="1">
      <alignment vertical="top"/>
    </xf>
    <xf numFmtId="49" fontId="7" fillId="3" borderId="18" xfId="0" applyNumberFormat="1" applyFont="1" applyFill="1" applyBorder="1" applyAlignment="1">
      <alignment vertical="top"/>
    </xf>
    <xf numFmtId="0" fontId="7" fillId="3" borderId="18" xfId="0" applyFont="1" applyFill="1" applyBorder="1" applyAlignment="1">
      <alignment horizontal="center" vertical="top" shrinkToFit="1"/>
    </xf>
    <xf numFmtId="164" fontId="7" fillId="3" borderId="18" xfId="0" applyNumberFormat="1" applyFont="1" applyFill="1" applyBorder="1" applyAlignment="1">
      <alignment vertical="top" shrinkToFit="1"/>
    </xf>
    <xf numFmtId="4" fontId="7" fillId="3" borderId="18" xfId="0" applyNumberFormat="1" applyFont="1" applyFill="1" applyBorder="1" applyAlignment="1">
      <alignment vertical="top" shrinkToFit="1"/>
    </xf>
    <xf numFmtId="4" fontId="7" fillId="3" borderId="33" xfId="0" applyNumberFormat="1" applyFont="1" applyFill="1" applyBorder="1" applyAlignment="1">
      <alignment vertical="top" shrinkToFit="1"/>
    </xf>
    <xf numFmtId="4" fontId="7" fillId="3" borderId="22" xfId="0" applyNumberFormat="1" applyFont="1" applyFill="1" applyBorder="1" applyAlignment="1">
      <alignment vertical="top" shrinkToFit="1"/>
    </xf>
    <xf numFmtId="0" fontId="13" fillId="0" borderId="34" xfId="0" applyFont="1" applyBorder="1" applyAlignment="1">
      <alignment vertical="top"/>
    </xf>
    <xf numFmtId="49" fontId="13" fillId="0" borderId="35" xfId="0" applyNumberFormat="1" applyFont="1" applyBorder="1" applyAlignment="1">
      <alignment vertical="top"/>
    </xf>
    <xf numFmtId="0" fontId="13" fillId="0" borderId="35" xfId="0" applyFont="1" applyBorder="1" applyAlignment="1">
      <alignment horizontal="center"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6" xfId="0" applyNumberFormat="1" applyFont="1" applyBorder="1" applyAlignment="1">
      <alignment vertical="top" shrinkToFit="1"/>
    </xf>
    <xf numFmtId="0" fontId="13" fillId="0" borderId="37" xfId="0" applyFont="1" applyBorder="1" applyAlignment="1">
      <alignment vertical="top"/>
    </xf>
    <xf numFmtId="49" fontId="13" fillId="0" borderId="38" xfId="0" applyNumberFormat="1" applyFont="1" applyBorder="1" applyAlignment="1">
      <alignment vertical="top"/>
    </xf>
    <xf numFmtId="0" fontId="13" fillId="0" borderId="38" xfId="0" applyFont="1" applyBorder="1" applyAlignment="1">
      <alignment horizontal="center" vertical="top" shrinkToFit="1"/>
    </xf>
    <xf numFmtId="164" fontId="13" fillId="0" borderId="38" xfId="0" applyNumberFormat="1" applyFont="1" applyBorder="1" applyAlignment="1">
      <alignment vertical="top" shrinkToFit="1"/>
    </xf>
    <xf numFmtId="4" fontId="13" fillId="4" borderId="38" xfId="0" applyNumberFormat="1" applyFont="1" applyFill="1" applyBorder="1" applyAlignment="1" applyProtection="1">
      <alignment vertical="top" shrinkToFit="1"/>
      <protection locked="0"/>
    </xf>
    <xf numFmtId="4" fontId="13" fillId="0" borderId="39" xfId="0" applyNumberFormat="1" applyFont="1" applyBorder="1" applyAlignment="1">
      <alignment vertical="top" shrinkToFit="1"/>
    </xf>
    <xf numFmtId="0" fontId="15" fillId="0" borderId="0" xfId="0" applyFont="1" applyAlignment="1">
      <alignment wrapText="1"/>
    </xf>
    <xf numFmtId="49" fontId="7" fillId="3" borderId="18" xfId="0" applyNumberFormat="1" applyFont="1" applyFill="1" applyBorder="1" applyAlignment="1">
      <alignment horizontal="left" vertical="top" wrapText="1"/>
    </xf>
    <xf numFmtId="49" fontId="13" fillId="0" borderId="35" xfId="0" applyNumberFormat="1" applyFont="1" applyBorder="1" applyAlignment="1">
      <alignment horizontal="left" vertical="top" wrapText="1"/>
    </xf>
    <xf numFmtId="49" fontId="13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7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6" fillId="0" borderId="0" xfId="0" applyNumberFormat="1" applyFont="1" applyAlignment="1">
      <alignment horizontal="center" vertical="top" wrapText="1" shrinkToFit="1"/>
    </xf>
    <xf numFmtId="164" fontId="16" fillId="0" borderId="0" xfId="0" applyNumberFormat="1" applyFont="1" applyAlignment="1">
      <alignment vertical="top" wrapText="1" shrinkToFit="1"/>
    </xf>
    <xf numFmtId="164" fontId="16" fillId="0" borderId="0" xfId="0" quotePrefix="1" applyNumberFormat="1" applyFont="1" applyAlignment="1">
      <alignment horizontal="left" vertical="top" wrapText="1"/>
    </xf>
    <xf numFmtId="0" fontId="0" fillId="0" borderId="31" xfId="0" applyBorder="1" applyAlignment="1">
      <alignment horizontal="left" vertical="center" wrapText="1"/>
    </xf>
    <xf numFmtId="0" fontId="0" fillId="0" borderId="31" xfId="0" applyBorder="1" applyAlignment="1">
      <alignment wrapText="1"/>
    </xf>
    <xf numFmtId="4" fontId="11" fillId="0" borderId="30" xfId="0" applyNumberFormat="1" applyFont="1" applyBorder="1" applyAlignment="1">
      <alignment horizontal="right" vertical="center" indent="1"/>
    </xf>
    <xf numFmtId="4" fontId="11" fillId="0" borderId="32" xfId="0" applyNumberFormat="1" applyFont="1" applyBorder="1" applyAlignment="1">
      <alignment horizontal="righ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7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7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18" xfId="0" applyBorder="1"/>
    <xf numFmtId="0" fontId="0" fillId="0" borderId="18" xfId="0" applyBorder="1" applyAlignment="1">
      <alignment horizontal="center" wrapText="1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6" xfId="0" applyNumberFormat="1" applyFont="1" applyBorder="1" applyAlignment="1">
      <alignment horizontal="right" vertical="center" indent="1"/>
    </xf>
    <xf numFmtId="4" fontId="10" fillId="3" borderId="7" xfId="0" applyNumberFormat="1" applyFont="1" applyFill="1" applyBorder="1" applyAlignment="1">
      <alignment horizontal="right" vertical="center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4" fillId="0" borderId="18" xfId="0" applyFont="1" applyBorder="1" applyAlignment="1">
      <alignment horizontal="left" vertical="top" wrapText="1"/>
    </xf>
    <xf numFmtId="0" fontId="14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3" fillId="0" borderId="34" xfId="0" applyFont="1" applyBorder="1" applyAlignment="1">
      <alignment vertical="center"/>
    </xf>
    <xf numFmtId="49" fontId="13" fillId="0" borderId="35" xfId="0" applyNumberFormat="1" applyFont="1" applyBorder="1" applyAlignment="1">
      <alignment vertical="center"/>
    </xf>
    <xf numFmtId="49" fontId="13" fillId="0" borderId="35" xfId="0" applyNumberFormat="1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 shrinkToFit="1"/>
    </xf>
    <xf numFmtId="164" fontId="13" fillId="0" borderId="35" xfId="0" applyNumberFormat="1" applyFont="1" applyBorder="1" applyAlignment="1">
      <alignment vertical="center" shrinkToFit="1"/>
    </xf>
    <xf numFmtId="4" fontId="13" fillId="4" borderId="35" xfId="0" applyNumberFormat="1" applyFont="1" applyFill="1" applyBorder="1" applyAlignment="1" applyProtection="1">
      <alignment vertical="center" shrinkToFit="1"/>
      <protection locked="0"/>
    </xf>
    <xf numFmtId="4" fontId="13" fillId="0" borderId="36" xfId="0" applyNumberFormat="1" applyFon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F19" sqref="F19"/>
    </sheetView>
  </sheetViews>
  <sheetFormatPr defaultRowHeight="12.5" x14ac:dyDescent="0.25"/>
  <sheetData>
    <row r="1" spans="1:7" ht="13" x14ac:dyDescent="0.3">
      <c r="A1" s="21" t="s">
        <v>32</v>
      </c>
    </row>
    <row r="2" spans="1:7" ht="57.75" customHeight="1" x14ac:dyDescent="0.25">
      <c r="A2" s="146" t="s">
        <v>33</v>
      </c>
      <c r="B2" s="146"/>
      <c r="C2" s="146"/>
      <c r="D2" s="146"/>
      <c r="E2" s="146"/>
      <c r="F2" s="146"/>
      <c r="G2" s="14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37"/>
  <sheetViews>
    <sheetView showGridLines="0" topLeftCell="B1" zoomScaleNormal="100" zoomScaleSheetLayoutView="75" workbookViewId="0">
      <selection activeCell="O27" sqref="O27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0" customWidth="1"/>
    <col min="4" max="4" width="13" style="50" customWidth="1"/>
    <col min="5" max="5" width="9.7265625" style="50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5" t="s">
        <v>31</v>
      </c>
      <c r="B1" s="147" t="s">
        <v>3</v>
      </c>
      <c r="C1" s="148"/>
      <c r="D1" s="148"/>
      <c r="E1" s="148"/>
      <c r="F1" s="148"/>
      <c r="G1" s="148"/>
      <c r="H1" s="148"/>
      <c r="I1" s="148"/>
      <c r="J1" s="149"/>
    </row>
    <row r="2" spans="1:15" ht="36" customHeight="1" x14ac:dyDescent="0.25">
      <c r="A2" s="2"/>
      <c r="B2" s="72" t="s">
        <v>19</v>
      </c>
      <c r="C2" s="73"/>
      <c r="D2" s="74" t="s">
        <v>35</v>
      </c>
      <c r="E2" s="155" t="s">
        <v>36</v>
      </c>
      <c r="F2" s="156"/>
      <c r="G2" s="156"/>
      <c r="H2" s="156"/>
      <c r="I2" s="156"/>
      <c r="J2" s="157"/>
      <c r="O2" s="1"/>
    </row>
    <row r="3" spans="1:15" ht="27" hidden="1" customHeight="1" x14ac:dyDescent="0.25">
      <c r="A3" s="2"/>
      <c r="B3" s="75"/>
      <c r="C3" s="73"/>
      <c r="D3" s="76"/>
      <c r="E3" s="158"/>
      <c r="F3" s="159"/>
      <c r="G3" s="159"/>
      <c r="H3" s="159"/>
      <c r="I3" s="159"/>
      <c r="J3" s="160"/>
    </row>
    <row r="4" spans="1:15" ht="23.25" customHeight="1" x14ac:dyDescent="0.25">
      <c r="A4" s="2"/>
      <c r="B4" s="77"/>
      <c r="C4" s="78"/>
      <c r="D4" s="79"/>
      <c r="E4" s="169"/>
      <c r="F4" s="169"/>
      <c r="G4" s="169"/>
      <c r="H4" s="169"/>
      <c r="I4" s="169"/>
      <c r="J4" s="170"/>
    </row>
    <row r="5" spans="1:15" ht="24" customHeight="1" x14ac:dyDescent="0.25">
      <c r="A5" s="2"/>
      <c r="B5" s="31" t="s">
        <v>18</v>
      </c>
      <c r="D5" s="173" t="s">
        <v>258</v>
      </c>
      <c r="E5" s="174"/>
      <c r="F5" s="174"/>
      <c r="G5" s="174"/>
      <c r="H5" s="18" t="s">
        <v>34</v>
      </c>
      <c r="I5" s="22">
        <v>26932211</v>
      </c>
      <c r="J5" s="8"/>
    </row>
    <row r="6" spans="1:15" ht="15.75" customHeight="1" x14ac:dyDescent="0.25">
      <c r="A6" s="2"/>
      <c r="B6" s="28"/>
      <c r="C6" s="53"/>
      <c r="D6" s="175" t="s">
        <v>259</v>
      </c>
      <c r="E6" s="176"/>
      <c r="F6" s="176"/>
      <c r="G6" s="176"/>
      <c r="H6" s="18" t="s">
        <v>29</v>
      </c>
      <c r="I6" s="22"/>
      <c r="J6" s="8"/>
    </row>
    <row r="7" spans="1:15" ht="15.75" customHeight="1" x14ac:dyDescent="0.25">
      <c r="A7" s="2"/>
      <c r="B7" s="29"/>
      <c r="C7" s="54"/>
      <c r="D7" s="51" t="s">
        <v>260</v>
      </c>
      <c r="E7" s="177"/>
      <c r="F7" s="178"/>
      <c r="G7" s="178"/>
      <c r="H7" s="24"/>
      <c r="I7" s="23"/>
      <c r="J7" s="34"/>
    </row>
    <row r="8" spans="1:15" ht="24" hidden="1" customHeight="1" x14ac:dyDescent="0.25">
      <c r="A8" s="2"/>
      <c r="B8" s="31" t="s">
        <v>16</v>
      </c>
      <c r="D8" s="49"/>
      <c r="H8" s="18" t="s">
        <v>34</v>
      </c>
      <c r="I8" s="22"/>
      <c r="J8" s="8"/>
    </row>
    <row r="9" spans="1:15" ht="15.75" hidden="1" customHeight="1" x14ac:dyDescent="0.25">
      <c r="A9" s="2"/>
      <c r="B9" s="2"/>
      <c r="D9" s="49"/>
      <c r="H9" s="18" t="s">
        <v>29</v>
      </c>
      <c r="I9" s="22"/>
      <c r="J9" s="8"/>
    </row>
    <row r="10" spans="1:15" ht="15.75" hidden="1" customHeight="1" x14ac:dyDescent="0.25">
      <c r="A10" s="2"/>
      <c r="B10" s="35"/>
      <c r="C10" s="54"/>
      <c r="D10" s="51"/>
      <c r="E10" s="55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15</v>
      </c>
      <c r="D11" s="162"/>
      <c r="E11" s="162"/>
      <c r="F11" s="162"/>
      <c r="G11" s="162"/>
      <c r="H11" s="18" t="s">
        <v>34</v>
      </c>
      <c r="I11" s="80"/>
      <c r="J11" s="8"/>
    </row>
    <row r="12" spans="1:15" ht="15.75" customHeight="1" x14ac:dyDescent="0.25">
      <c r="A12" s="2"/>
      <c r="B12" s="28"/>
      <c r="C12" s="53"/>
      <c r="D12" s="168"/>
      <c r="E12" s="168"/>
      <c r="F12" s="168"/>
      <c r="G12" s="168"/>
      <c r="H12" s="18" t="s">
        <v>29</v>
      </c>
      <c r="I12" s="80"/>
      <c r="J12" s="8"/>
    </row>
    <row r="13" spans="1:15" ht="15.75" customHeight="1" x14ac:dyDescent="0.25">
      <c r="A13" s="2"/>
      <c r="B13" s="29"/>
      <c r="C13" s="54"/>
      <c r="D13" s="81"/>
      <c r="E13" s="171"/>
      <c r="F13" s="172"/>
      <c r="G13" s="172"/>
      <c r="H13" s="19"/>
      <c r="I13" s="23"/>
      <c r="J13" s="34"/>
    </row>
    <row r="14" spans="1:15" ht="24" customHeight="1" x14ac:dyDescent="0.25">
      <c r="A14" s="2"/>
      <c r="B14" s="43" t="s">
        <v>17</v>
      </c>
      <c r="C14" s="56"/>
      <c r="D14" s="179" t="s">
        <v>261</v>
      </c>
      <c r="E14" s="180"/>
      <c r="F14" s="180"/>
      <c r="G14" s="180"/>
      <c r="H14" s="180"/>
      <c r="I14" s="180"/>
      <c r="J14" s="44"/>
    </row>
    <row r="15" spans="1:15" ht="32.25" customHeight="1" x14ac:dyDescent="0.25">
      <c r="A15" s="2"/>
      <c r="B15" s="35" t="s">
        <v>27</v>
      </c>
      <c r="C15" s="57"/>
      <c r="D15" s="52"/>
      <c r="E15" s="161"/>
      <c r="F15" s="161"/>
      <c r="G15" s="163"/>
      <c r="H15" s="163"/>
      <c r="I15" s="163" t="s">
        <v>24</v>
      </c>
      <c r="J15" s="164"/>
    </row>
    <row r="16" spans="1:15" ht="23.25" customHeight="1" x14ac:dyDescent="0.25">
      <c r="A16" s="91" t="s">
        <v>21</v>
      </c>
      <c r="B16" s="38" t="s">
        <v>39</v>
      </c>
      <c r="C16" s="142"/>
      <c r="D16" s="143"/>
      <c r="E16" s="153"/>
      <c r="F16" s="167"/>
      <c r="G16" s="153"/>
      <c r="H16" s="167"/>
      <c r="I16" s="153">
        <f>VRN!G42</f>
        <v>0</v>
      </c>
      <c r="J16" s="154"/>
    </row>
    <row r="17" spans="1:10" ht="23.25" customHeight="1" x14ac:dyDescent="0.25">
      <c r="A17" s="91"/>
      <c r="B17" s="38" t="s">
        <v>245</v>
      </c>
      <c r="C17" s="142"/>
      <c r="D17" s="143"/>
      <c r="E17" s="144"/>
      <c r="F17" s="145"/>
      <c r="G17" s="144"/>
      <c r="H17" s="145"/>
      <c r="I17" s="153">
        <f>'SO03'!G34</f>
        <v>0</v>
      </c>
      <c r="J17" s="154"/>
    </row>
    <row r="18" spans="1:10" ht="23.25" customHeight="1" x14ac:dyDescent="0.25">
      <c r="A18" s="91"/>
      <c r="B18" s="38" t="s">
        <v>246</v>
      </c>
      <c r="C18" s="142"/>
      <c r="D18" s="143"/>
      <c r="E18" s="144"/>
      <c r="F18" s="145"/>
      <c r="G18" s="144"/>
      <c r="H18" s="145"/>
      <c r="I18" s="153">
        <f>'venkovní rozvody'!G51</f>
        <v>0</v>
      </c>
      <c r="J18" s="154"/>
    </row>
    <row r="19" spans="1:10" ht="23.25" customHeight="1" x14ac:dyDescent="0.25">
      <c r="A19" s="91"/>
      <c r="B19" s="38" t="s">
        <v>247</v>
      </c>
      <c r="C19" s="142"/>
      <c r="D19" s="143"/>
      <c r="E19" s="144"/>
      <c r="F19" s="145"/>
      <c r="G19" s="144"/>
      <c r="H19" s="145"/>
      <c r="I19" s="153">
        <f>UV!G11</f>
        <v>0</v>
      </c>
      <c r="J19" s="154"/>
    </row>
    <row r="20" spans="1:10" ht="23.25" customHeight="1" x14ac:dyDescent="0.25">
      <c r="A20" s="91" t="s">
        <v>22</v>
      </c>
      <c r="B20" s="38" t="s">
        <v>248</v>
      </c>
      <c r="C20" s="142"/>
      <c r="D20" s="143"/>
      <c r="E20" s="153"/>
      <c r="F20" s="167"/>
      <c r="G20" s="153"/>
      <c r="H20" s="167"/>
      <c r="I20" s="153">
        <f>FVE!G11</f>
        <v>0</v>
      </c>
      <c r="J20" s="154"/>
    </row>
    <row r="21" spans="1:10" ht="23.25" customHeight="1" x14ac:dyDescent="0.25">
      <c r="A21" s="91" t="s">
        <v>78</v>
      </c>
      <c r="B21" s="38"/>
      <c r="C21" s="58"/>
      <c r="D21" s="59"/>
      <c r="E21" s="153"/>
      <c r="F21" s="167"/>
      <c r="G21" s="153"/>
      <c r="H21" s="167"/>
      <c r="I21" s="153"/>
      <c r="J21" s="154"/>
    </row>
    <row r="22" spans="1:10" ht="23.25" customHeight="1" x14ac:dyDescent="0.3">
      <c r="A22" s="2"/>
      <c r="B22" s="46" t="s">
        <v>24</v>
      </c>
      <c r="C22" s="60"/>
      <c r="D22" s="61"/>
      <c r="E22" s="165"/>
      <c r="F22" s="166"/>
      <c r="G22" s="165"/>
      <c r="H22" s="166"/>
      <c r="I22" s="165">
        <f>SUM(I16:J21)</f>
        <v>0</v>
      </c>
      <c r="J22" s="186"/>
    </row>
    <row r="23" spans="1:10" ht="33" customHeight="1" x14ac:dyDescent="0.25">
      <c r="A23" s="2"/>
      <c r="B23" s="42" t="s">
        <v>28</v>
      </c>
      <c r="C23" s="58"/>
      <c r="D23" s="59"/>
      <c r="E23" s="62"/>
      <c r="F23" s="39"/>
      <c r="G23" s="33"/>
      <c r="H23" s="33"/>
      <c r="I23" s="33"/>
      <c r="J23" s="40"/>
    </row>
    <row r="24" spans="1:10" ht="23.25" customHeight="1" x14ac:dyDescent="0.25">
      <c r="A24" s="2">
        <f>ZakladDPHSni*SazbaDPH1/100</f>
        <v>0</v>
      </c>
      <c r="B24" s="38" t="s">
        <v>11</v>
      </c>
      <c r="C24" s="58"/>
      <c r="D24" s="59"/>
      <c r="E24" s="63">
        <v>15</v>
      </c>
      <c r="F24" s="39" t="s">
        <v>0</v>
      </c>
      <c r="G24" s="184"/>
      <c r="H24" s="185"/>
      <c r="I24" s="185"/>
      <c r="J24" s="40" t="str">
        <f t="shared" ref="J24:J29" si="0">Mena</f>
        <v>CZK</v>
      </c>
    </row>
    <row r="25" spans="1:10" ht="23.25" customHeight="1" x14ac:dyDescent="0.25">
      <c r="A25" s="2">
        <f>(A24-INT(A24))*100</f>
        <v>0</v>
      </c>
      <c r="B25" s="38" t="s">
        <v>12</v>
      </c>
      <c r="C25" s="58"/>
      <c r="D25" s="59"/>
      <c r="E25" s="63">
        <f>SazbaDPH1</f>
        <v>15</v>
      </c>
      <c r="F25" s="39" t="s">
        <v>0</v>
      </c>
      <c r="G25" s="182"/>
      <c r="H25" s="183"/>
      <c r="I25" s="183"/>
      <c r="J25" s="40" t="str">
        <f t="shared" si="0"/>
        <v>CZK</v>
      </c>
    </row>
    <row r="26" spans="1:10" ht="23.25" customHeight="1" x14ac:dyDescent="0.25">
      <c r="A26" s="2">
        <f>ZakladDPHZakl*SazbaDPH2/100</f>
        <v>0</v>
      </c>
      <c r="B26" s="38" t="s">
        <v>13</v>
      </c>
      <c r="C26" s="58"/>
      <c r="D26" s="59"/>
      <c r="E26" s="63">
        <v>21</v>
      </c>
      <c r="F26" s="39" t="s">
        <v>0</v>
      </c>
      <c r="G26" s="184">
        <f>I22</f>
        <v>0</v>
      </c>
      <c r="H26" s="185"/>
      <c r="I26" s="185"/>
      <c r="J26" s="40" t="str">
        <f t="shared" si="0"/>
        <v>CZK</v>
      </c>
    </row>
    <row r="27" spans="1:10" ht="23.25" customHeight="1" x14ac:dyDescent="0.25">
      <c r="A27" s="2">
        <f>(A26-INT(A26))*100</f>
        <v>0</v>
      </c>
      <c r="B27" s="32" t="s">
        <v>14</v>
      </c>
      <c r="C27" s="64"/>
      <c r="D27" s="52"/>
      <c r="E27" s="65">
        <f>SazbaDPH2</f>
        <v>21</v>
      </c>
      <c r="F27" s="30" t="s">
        <v>0</v>
      </c>
      <c r="G27" s="150">
        <f>A26</f>
        <v>0</v>
      </c>
      <c r="H27" s="151"/>
      <c r="I27" s="151"/>
      <c r="J27" s="37" t="str">
        <f t="shared" si="0"/>
        <v>CZK</v>
      </c>
    </row>
    <row r="28" spans="1:10" ht="23.25" customHeight="1" thickBot="1" x14ac:dyDescent="0.3">
      <c r="A28" s="2">
        <f>ZakladDPHSni+DPHSni+ZakladDPHZakl+DPHZakl</f>
        <v>0</v>
      </c>
      <c r="B28" s="31" t="s">
        <v>4</v>
      </c>
      <c r="C28" s="66"/>
      <c r="D28" s="67"/>
      <c r="E28" s="66"/>
      <c r="F28" s="16"/>
      <c r="G28" s="152">
        <f>CenaCelkem-(ZakladDPHSni+DPHSni+ZakladDPHZakl+DPHZakl)</f>
        <v>0</v>
      </c>
      <c r="H28" s="152"/>
      <c r="I28" s="152"/>
      <c r="J28" s="41" t="str">
        <f t="shared" si="0"/>
        <v>CZK</v>
      </c>
    </row>
    <row r="29" spans="1:10" ht="27.75" hidden="1" customHeight="1" thickBot="1" x14ac:dyDescent="0.3">
      <c r="A29" s="2"/>
      <c r="B29" s="82" t="s">
        <v>20</v>
      </c>
      <c r="C29" s="83"/>
      <c r="D29" s="83"/>
      <c r="E29" s="84"/>
      <c r="F29" s="85"/>
      <c r="G29" s="187" t="e">
        <f>ZakladDPHSniVypocet+ZakladDPHZaklVypocet</f>
        <v>#REF!</v>
      </c>
      <c r="H29" s="188"/>
      <c r="I29" s="188"/>
      <c r="J29" s="86" t="str">
        <f t="shared" si="0"/>
        <v>CZK</v>
      </c>
    </row>
    <row r="30" spans="1:10" ht="27.75" customHeight="1" thickBot="1" x14ac:dyDescent="0.3">
      <c r="A30" s="2">
        <f>(A28-INT(A28))*100</f>
        <v>0</v>
      </c>
      <c r="B30" s="82" t="s">
        <v>30</v>
      </c>
      <c r="C30" s="87"/>
      <c r="D30" s="87"/>
      <c r="E30" s="87"/>
      <c r="F30" s="88"/>
      <c r="G30" s="187">
        <f>A28</f>
        <v>0</v>
      </c>
      <c r="H30" s="187"/>
      <c r="I30" s="187"/>
      <c r="J30" s="89" t="s">
        <v>48</v>
      </c>
    </row>
    <row r="31" spans="1:10" ht="12.75" customHeight="1" x14ac:dyDescent="0.25">
      <c r="A31" s="2"/>
      <c r="B31" s="2"/>
      <c r="J31" s="9"/>
    </row>
    <row r="32" spans="1:10" ht="30" customHeight="1" x14ac:dyDescent="0.25">
      <c r="A32" s="2"/>
      <c r="B32" s="2"/>
      <c r="J32" s="9"/>
    </row>
    <row r="33" spans="1:10" ht="18.75" customHeight="1" x14ac:dyDescent="0.25">
      <c r="A33" s="2"/>
      <c r="B33" s="17"/>
      <c r="C33" s="68" t="s">
        <v>10</v>
      </c>
      <c r="D33" s="69"/>
      <c r="E33" s="69"/>
      <c r="F33" s="15" t="s">
        <v>9</v>
      </c>
      <c r="G33" s="26"/>
      <c r="H33" s="27"/>
      <c r="I33" s="26"/>
      <c r="J33" s="9"/>
    </row>
    <row r="34" spans="1:10" ht="47.25" customHeight="1" x14ac:dyDescent="0.25">
      <c r="A34" s="2"/>
      <c r="B34" s="2"/>
      <c r="J34" s="9"/>
    </row>
    <row r="35" spans="1:10" s="21" customFormat="1" ht="18.75" customHeight="1" x14ac:dyDescent="0.3">
      <c r="A35" s="20"/>
      <c r="B35" s="20"/>
      <c r="C35" s="70"/>
      <c r="D35" s="189"/>
      <c r="E35" s="190"/>
      <c r="G35" s="191"/>
      <c r="H35" s="192"/>
      <c r="I35" s="192"/>
      <c r="J35" s="25"/>
    </row>
    <row r="36" spans="1:10" ht="12.75" customHeight="1" x14ac:dyDescent="0.25">
      <c r="A36" s="2"/>
      <c r="B36" s="2"/>
      <c r="D36" s="181" t="s">
        <v>1</v>
      </c>
      <c r="E36" s="181"/>
      <c r="H36" s="10" t="s">
        <v>2</v>
      </c>
      <c r="J36" s="9"/>
    </row>
    <row r="37" spans="1:10" ht="13.5" customHeight="1" thickBot="1" x14ac:dyDescent="0.3">
      <c r="A37" s="11"/>
      <c r="B37" s="11"/>
      <c r="C37" s="71"/>
      <c r="D37" s="71"/>
      <c r="E37" s="71"/>
      <c r="F37" s="12"/>
      <c r="G37" s="12"/>
      <c r="H37" s="12"/>
      <c r="I37" s="12"/>
      <c r="J37" s="1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36:E36"/>
    <mergeCell ref="G25:I25"/>
    <mergeCell ref="G24:I24"/>
    <mergeCell ref="E21:F21"/>
    <mergeCell ref="I21:J21"/>
    <mergeCell ref="I22:J22"/>
    <mergeCell ref="G21:H21"/>
    <mergeCell ref="G30:I30"/>
    <mergeCell ref="G26:I26"/>
    <mergeCell ref="G29:I29"/>
    <mergeCell ref="D35:E35"/>
    <mergeCell ref="G35:I35"/>
    <mergeCell ref="G16:H16"/>
    <mergeCell ref="G20:H20"/>
    <mergeCell ref="E16:F16"/>
    <mergeCell ref="E13:G13"/>
    <mergeCell ref="D5:G5"/>
    <mergeCell ref="D6:G6"/>
    <mergeCell ref="E7:G7"/>
    <mergeCell ref="D14:I14"/>
    <mergeCell ref="I17:J17"/>
    <mergeCell ref="I18:J18"/>
    <mergeCell ref="I19:J19"/>
    <mergeCell ref="B1:J1"/>
    <mergeCell ref="G27:I27"/>
    <mergeCell ref="G28:I28"/>
    <mergeCell ref="I20:J20"/>
    <mergeCell ref="E2:J2"/>
    <mergeCell ref="E3:J3"/>
    <mergeCell ref="E15:F15"/>
    <mergeCell ref="D11:G11"/>
    <mergeCell ref="G15:H15"/>
    <mergeCell ref="I15:J15"/>
    <mergeCell ref="I16:J16"/>
    <mergeCell ref="E22:F22"/>
    <mergeCell ref="G22:H22"/>
    <mergeCell ref="E20:F20"/>
    <mergeCell ref="D12:G12"/>
    <mergeCell ref="E4:J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93" t="s">
        <v>5</v>
      </c>
      <c r="B1" s="193"/>
      <c r="C1" s="194"/>
      <c r="D1" s="193"/>
      <c r="E1" s="193"/>
      <c r="F1" s="193"/>
      <c r="G1" s="193"/>
    </row>
    <row r="2" spans="1:7" ht="25" customHeight="1" x14ac:dyDescent="0.25">
      <c r="A2" s="48" t="s">
        <v>6</v>
      </c>
      <c r="B2" s="47"/>
      <c r="C2" s="195"/>
      <c r="D2" s="195"/>
      <c r="E2" s="195"/>
      <c r="F2" s="195"/>
      <c r="G2" s="196"/>
    </row>
    <row r="3" spans="1:7" ht="25" customHeight="1" x14ac:dyDescent="0.25">
      <c r="A3" s="48" t="s">
        <v>7</v>
      </c>
      <c r="B3" s="47"/>
      <c r="C3" s="195"/>
      <c r="D3" s="195"/>
      <c r="E3" s="195"/>
      <c r="F3" s="195"/>
      <c r="G3" s="196"/>
    </row>
    <row r="4" spans="1:7" ht="25" customHeight="1" x14ac:dyDescent="0.25">
      <c r="A4" s="48" t="s">
        <v>8</v>
      </c>
      <c r="B4" s="47"/>
      <c r="C4" s="195"/>
      <c r="D4" s="195"/>
      <c r="E4" s="195"/>
      <c r="F4" s="195"/>
      <c r="G4" s="196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E5001"/>
  <sheetViews>
    <sheetView workbookViewId="0">
      <pane ySplit="7" topLeftCell="A8" activePane="bottomLeft" state="frozen"/>
      <selection pane="bottomLeft" activeCell="C21" sqref="C21"/>
    </sheetView>
  </sheetViews>
  <sheetFormatPr defaultRowHeight="12.5" outlineLevelRow="2" x14ac:dyDescent="0.25"/>
  <cols>
    <col min="1" max="1" width="3.453125" customWidth="1"/>
    <col min="2" max="2" width="12.54296875" style="90" customWidth="1"/>
    <col min="3" max="3" width="38.26953125" style="9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2" width="9.1796875" customWidth="1"/>
    <col min="24" max="24" width="73.7265625" customWidth="1"/>
  </cols>
  <sheetData>
    <row r="1" spans="1:31" ht="15.75" customHeight="1" x14ac:dyDescent="0.35">
      <c r="A1" s="211" t="s">
        <v>5</v>
      </c>
      <c r="B1" s="211"/>
      <c r="C1" s="211"/>
      <c r="D1" s="211"/>
      <c r="E1" s="211"/>
      <c r="F1" s="211"/>
      <c r="G1" s="211"/>
    </row>
    <row r="2" spans="1:31" ht="25" customHeight="1" x14ac:dyDescent="0.25">
      <c r="A2" s="48" t="s">
        <v>6</v>
      </c>
      <c r="B2" s="47" t="s">
        <v>35</v>
      </c>
      <c r="C2" s="212" t="s">
        <v>36</v>
      </c>
      <c r="D2" s="213"/>
      <c r="E2" s="213"/>
      <c r="F2" s="213"/>
      <c r="G2" s="214"/>
    </row>
    <row r="3" spans="1:31" ht="25" customHeight="1" x14ac:dyDescent="0.25">
      <c r="A3" s="48" t="s">
        <v>7</v>
      </c>
      <c r="B3" s="47" t="s">
        <v>37</v>
      </c>
      <c r="C3" s="212" t="s">
        <v>36</v>
      </c>
      <c r="D3" s="213"/>
      <c r="E3" s="213"/>
      <c r="F3" s="213"/>
      <c r="G3" s="214"/>
    </row>
    <row r="4" spans="1:31" ht="25" customHeight="1" x14ac:dyDescent="0.25">
      <c r="A4" s="92" t="s">
        <v>8</v>
      </c>
      <c r="B4" s="93" t="s">
        <v>38</v>
      </c>
      <c r="C4" s="215" t="s">
        <v>39</v>
      </c>
      <c r="D4" s="216"/>
      <c r="E4" s="216"/>
      <c r="F4" s="216"/>
      <c r="G4" s="217"/>
    </row>
    <row r="5" spans="1:31" x14ac:dyDescent="0.25">
      <c r="D5" s="10"/>
    </row>
    <row r="6" spans="1:31" x14ac:dyDescent="0.25">
      <c r="A6" s="95" t="s">
        <v>83</v>
      </c>
      <c r="B6" s="97" t="s">
        <v>84</v>
      </c>
      <c r="C6" s="97" t="s">
        <v>85</v>
      </c>
      <c r="D6" s="96" t="s">
        <v>86</v>
      </c>
      <c r="E6" s="95" t="s">
        <v>87</v>
      </c>
      <c r="F6" s="94" t="s">
        <v>88</v>
      </c>
      <c r="G6" s="95" t="s">
        <v>24</v>
      </c>
    </row>
    <row r="7" spans="1:31" hidden="1" x14ac:dyDescent="0.25">
      <c r="A7" s="3"/>
      <c r="B7" s="4"/>
      <c r="C7" s="4"/>
      <c r="D7" s="6"/>
      <c r="E7" s="100"/>
      <c r="F7" s="101"/>
      <c r="G7" s="101"/>
    </row>
    <row r="8" spans="1:31" ht="13" x14ac:dyDescent="0.25">
      <c r="A8" s="113" t="s">
        <v>105</v>
      </c>
      <c r="B8" s="114" t="s">
        <v>65</v>
      </c>
      <c r="C8" s="133" t="s">
        <v>66</v>
      </c>
      <c r="D8" s="115"/>
      <c r="E8" s="116"/>
      <c r="F8" s="117"/>
      <c r="G8" s="118">
        <f>G9+G11+G12+G14+G16+G18+G20</f>
        <v>0</v>
      </c>
    </row>
    <row r="9" spans="1:31" outlineLevel="1" x14ac:dyDescent="0.25">
      <c r="A9" s="120">
        <v>1</v>
      </c>
      <c r="B9" s="121" t="s">
        <v>107</v>
      </c>
      <c r="C9" s="134" t="s">
        <v>108</v>
      </c>
      <c r="D9" s="122" t="s">
        <v>109</v>
      </c>
      <c r="E9" s="123">
        <v>1</v>
      </c>
      <c r="F9" s="124"/>
      <c r="G9" s="125">
        <f>ROUND(E9*F9,2)</f>
        <v>0</v>
      </c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</row>
    <row r="10" spans="1:31" outlineLevel="2" x14ac:dyDescent="0.25">
      <c r="A10" s="106"/>
      <c r="B10" s="107"/>
      <c r="C10" s="209" t="s">
        <v>115</v>
      </c>
      <c r="D10" s="210"/>
      <c r="E10" s="210"/>
      <c r="F10" s="210"/>
      <c r="G10" s="210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</row>
    <row r="11" spans="1:31" ht="20" outlineLevel="1" x14ac:dyDescent="0.25">
      <c r="A11" s="126">
        <v>2</v>
      </c>
      <c r="B11" s="127" t="s">
        <v>116</v>
      </c>
      <c r="C11" s="135" t="s">
        <v>117</v>
      </c>
      <c r="D11" s="128" t="s">
        <v>109</v>
      </c>
      <c r="E11" s="129">
        <v>1</v>
      </c>
      <c r="F11" s="130"/>
      <c r="G11" s="131">
        <f>ROUND(E11*F11,2)</f>
        <v>0</v>
      </c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</row>
    <row r="12" spans="1:31" outlineLevel="1" x14ac:dyDescent="0.25">
      <c r="A12" s="120">
        <v>3</v>
      </c>
      <c r="B12" s="121" t="s">
        <v>118</v>
      </c>
      <c r="C12" s="134" t="s">
        <v>119</v>
      </c>
      <c r="D12" s="122" t="s">
        <v>109</v>
      </c>
      <c r="E12" s="123">
        <v>1</v>
      </c>
      <c r="F12" s="124"/>
      <c r="G12" s="125">
        <f>ROUND(E12*F12,2)</f>
        <v>0</v>
      </c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</row>
    <row r="13" spans="1:31" outlineLevel="2" x14ac:dyDescent="0.25">
      <c r="A13" s="106"/>
      <c r="B13" s="107"/>
      <c r="C13" s="209" t="s">
        <v>120</v>
      </c>
      <c r="D13" s="210"/>
      <c r="E13" s="210"/>
      <c r="F13" s="210"/>
      <c r="G13" s="210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</row>
    <row r="14" spans="1:31" outlineLevel="1" x14ac:dyDescent="0.25">
      <c r="A14" s="120">
        <v>4</v>
      </c>
      <c r="B14" s="121" t="s">
        <v>121</v>
      </c>
      <c r="C14" s="134" t="s">
        <v>122</v>
      </c>
      <c r="D14" s="122" t="s">
        <v>109</v>
      </c>
      <c r="E14" s="123">
        <v>1</v>
      </c>
      <c r="F14" s="124"/>
      <c r="G14" s="125">
        <f>ROUND(E14*F14,2)</f>
        <v>0</v>
      </c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</row>
    <row r="15" spans="1:31" outlineLevel="2" x14ac:dyDescent="0.25">
      <c r="A15" s="106"/>
      <c r="B15" s="107"/>
      <c r="C15" s="209" t="s">
        <v>123</v>
      </c>
      <c r="D15" s="210"/>
      <c r="E15" s="210"/>
      <c r="F15" s="210"/>
      <c r="G15" s="210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</row>
    <row r="16" spans="1:31" outlineLevel="1" x14ac:dyDescent="0.25">
      <c r="A16" s="120">
        <v>5</v>
      </c>
      <c r="B16" s="121" t="s">
        <v>124</v>
      </c>
      <c r="C16" s="134" t="s">
        <v>125</v>
      </c>
      <c r="D16" s="122" t="s">
        <v>109</v>
      </c>
      <c r="E16" s="123">
        <v>1</v>
      </c>
      <c r="F16" s="124"/>
      <c r="G16" s="125">
        <f>ROUND(E16*F16,2)</f>
        <v>0</v>
      </c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</row>
    <row r="17" spans="1:31" ht="20.5" outlineLevel="2" x14ac:dyDescent="0.25">
      <c r="A17" s="106"/>
      <c r="B17" s="107"/>
      <c r="C17" s="209" t="s">
        <v>126</v>
      </c>
      <c r="D17" s="210"/>
      <c r="E17" s="210"/>
      <c r="F17" s="210"/>
      <c r="G17" s="210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132" t="str">
        <f>C17</f>
        <v>pasportizace okolí a sousedních objektů (stavby, pozemky, komunikace apod.) pro případ uplatnění škod ze stavební činnosti</v>
      </c>
      <c r="Y17" s="99"/>
      <c r="Z17" s="99"/>
      <c r="AA17" s="99"/>
      <c r="AB17" s="99"/>
      <c r="AC17" s="99"/>
      <c r="AD17" s="99"/>
      <c r="AE17" s="99"/>
    </row>
    <row r="18" spans="1:31" outlineLevel="1" x14ac:dyDescent="0.25">
      <c r="A18" s="120">
        <v>6</v>
      </c>
      <c r="B18" s="121" t="s">
        <v>127</v>
      </c>
      <c r="C18" s="134" t="s">
        <v>128</v>
      </c>
      <c r="D18" s="122" t="s">
        <v>109</v>
      </c>
      <c r="E18" s="123">
        <v>1</v>
      </c>
      <c r="F18" s="124"/>
      <c r="G18" s="125">
        <f>ROUND(E18*F18,2)</f>
        <v>0</v>
      </c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</row>
    <row r="19" spans="1:31" outlineLevel="2" x14ac:dyDescent="0.25">
      <c r="A19" s="106"/>
      <c r="B19" s="107"/>
      <c r="C19" s="209" t="s">
        <v>129</v>
      </c>
      <c r="D19" s="210"/>
      <c r="E19" s="210"/>
      <c r="F19" s="210"/>
      <c r="G19" s="210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</row>
    <row r="20" spans="1:31" ht="20" outlineLevel="2" x14ac:dyDescent="0.25">
      <c r="A20" s="120">
        <v>7</v>
      </c>
      <c r="B20" s="121" t="s">
        <v>257</v>
      </c>
      <c r="C20" s="134" t="s">
        <v>262</v>
      </c>
      <c r="D20" s="122" t="s">
        <v>109</v>
      </c>
      <c r="E20" s="123">
        <v>1</v>
      </c>
      <c r="F20" s="124"/>
      <c r="G20" s="125">
        <f>ROUND(E20*F20,2)</f>
        <v>0</v>
      </c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</row>
    <row r="21" spans="1:31" ht="13" x14ac:dyDescent="0.25">
      <c r="A21" s="113" t="s">
        <v>105</v>
      </c>
      <c r="B21" s="114" t="s">
        <v>67</v>
      </c>
      <c r="C21" s="133" t="s">
        <v>68</v>
      </c>
      <c r="D21" s="115"/>
      <c r="E21" s="116"/>
      <c r="F21" s="117"/>
      <c r="G21" s="118">
        <f>G22+G24</f>
        <v>0</v>
      </c>
    </row>
    <row r="22" spans="1:31" outlineLevel="1" x14ac:dyDescent="0.25">
      <c r="A22" s="120">
        <v>8</v>
      </c>
      <c r="B22" s="121" t="s">
        <v>130</v>
      </c>
      <c r="C22" s="134" t="s">
        <v>131</v>
      </c>
      <c r="D22" s="122" t="s">
        <v>109</v>
      </c>
      <c r="E22" s="123">
        <v>1</v>
      </c>
      <c r="F22" s="124"/>
      <c r="G22" s="125">
        <f>ROUND(E22*F22,2)</f>
        <v>0</v>
      </c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</row>
    <row r="23" spans="1:31" outlineLevel="2" x14ac:dyDescent="0.25">
      <c r="A23" s="106"/>
      <c r="B23" s="107"/>
      <c r="C23" s="209" t="s">
        <v>132</v>
      </c>
      <c r="D23" s="210"/>
      <c r="E23" s="210"/>
      <c r="F23" s="210"/>
      <c r="G23" s="210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</row>
    <row r="24" spans="1:31" outlineLevel="1" x14ac:dyDescent="0.25">
      <c r="A24" s="120">
        <v>9</v>
      </c>
      <c r="B24" s="121" t="s">
        <v>133</v>
      </c>
      <c r="C24" s="134" t="s">
        <v>134</v>
      </c>
      <c r="D24" s="122" t="s">
        <v>109</v>
      </c>
      <c r="E24" s="123">
        <v>1</v>
      </c>
      <c r="F24" s="124"/>
      <c r="G24" s="125">
        <f>ROUND(E24*F24,2)</f>
        <v>0</v>
      </c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</row>
    <row r="25" spans="1:31" outlineLevel="2" x14ac:dyDescent="0.25">
      <c r="A25" s="106"/>
      <c r="B25" s="107"/>
      <c r="C25" s="209" t="s">
        <v>115</v>
      </c>
      <c r="D25" s="210"/>
      <c r="E25" s="210"/>
      <c r="F25" s="210"/>
      <c r="G25" s="210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</row>
    <row r="26" spans="1:31" ht="13" x14ac:dyDescent="0.25">
      <c r="A26" s="113" t="s">
        <v>105</v>
      </c>
      <c r="B26" s="114" t="s">
        <v>69</v>
      </c>
      <c r="C26" s="133" t="s">
        <v>70</v>
      </c>
      <c r="D26" s="115"/>
      <c r="E26" s="116"/>
      <c r="F26" s="117"/>
      <c r="G26" s="118">
        <f>G27+G29+G31+G33+G35</f>
        <v>0</v>
      </c>
    </row>
    <row r="27" spans="1:31" outlineLevel="1" x14ac:dyDescent="0.25">
      <c r="A27" s="120">
        <v>10</v>
      </c>
      <c r="B27" s="121" t="s">
        <v>135</v>
      </c>
      <c r="C27" s="134" t="s">
        <v>136</v>
      </c>
      <c r="D27" s="122" t="s">
        <v>109</v>
      </c>
      <c r="E27" s="123">
        <v>1</v>
      </c>
      <c r="F27" s="124"/>
      <c r="G27" s="125">
        <f>ROUND(E27*F27,2)</f>
        <v>0</v>
      </c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outlineLevel="2" x14ac:dyDescent="0.25">
      <c r="A28" s="106"/>
      <c r="B28" s="107"/>
      <c r="C28" s="209" t="s">
        <v>137</v>
      </c>
      <c r="D28" s="210"/>
      <c r="E28" s="210"/>
      <c r="F28" s="210"/>
      <c r="G28" s="210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</row>
    <row r="29" spans="1:31" outlineLevel="1" x14ac:dyDescent="0.25">
      <c r="A29" s="120">
        <v>11</v>
      </c>
      <c r="B29" s="121" t="s">
        <v>138</v>
      </c>
      <c r="C29" s="134" t="s">
        <v>139</v>
      </c>
      <c r="D29" s="122" t="s">
        <v>109</v>
      </c>
      <c r="E29" s="123">
        <v>1</v>
      </c>
      <c r="F29" s="124"/>
      <c r="G29" s="125">
        <f>ROUND(E29*F29,2)</f>
        <v>0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ht="20.5" outlineLevel="2" x14ac:dyDescent="0.25">
      <c r="A30" s="106"/>
      <c r="B30" s="107"/>
      <c r="C30" s="209" t="s">
        <v>140</v>
      </c>
      <c r="D30" s="210"/>
      <c r="E30" s="210"/>
      <c r="F30" s="210"/>
      <c r="G30" s="210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132" t="str">
        <f>C30</f>
        <v>Požadavky na zabudování konkrétních materiálů a výrobků dle požadavků této dokumentace do stavebního díla (vzorkování) dle souhrnné technické zprávy</v>
      </c>
      <c r="Y30" s="99"/>
      <c r="Z30" s="99"/>
      <c r="AA30" s="99"/>
      <c r="AB30" s="99"/>
      <c r="AC30" s="99"/>
      <c r="AD30" s="99"/>
      <c r="AE30" s="99"/>
    </row>
    <row r="31" spans="1:31" outlineLevel="1" x14ac:dyDescent="0.25">
      <c r="A31" s="120">
        <v>12</v>
      </c>
      <c r="B31" s="121" t="s">
        <v>141</v>
      </c>
      <c r="C31" s="134" t="s">
        <v>142</v>
      </c>
      <c r="D31" s="122" t="s">
        <v>109</v>
      </c>
      <c r="E31" s="123">
        <v>1</v>
      </c>
      <c r="F31" s="124"/>
      <c r="G31" s="125">
        <f>ROUND(E31*F31,2)</f>
        <v>0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</row>
    <row r="32" spans="1:31" ht="20.5" outlineLevel="2" x14ac:dyDescent="0.25">
      <c r="A32" s="106"/>
      <c r="B32" s="107"/>
      <c r="C32" s="209" t="s">
        <v>143</v>
      </c>
      <c r="D32" s="210"/>
      <c r="E32" s="210"/>
      <c r="F32" s="210"/>
      <c r="G32" s="210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132" t="str">
        <f>C32</f>
        <v>práce souvisejících se subdodávkami, dodávkou stavebních výrobků a materiálů, lešení, bednění, montážních strojů a zařízení.</v>
      </c>
      <c r="Y32" s="99"/>
      <c r="Z32" s="99"/>
      <c r="AA32" s="99"/>
      <c r="AB32" s="99"/>
      <c r="AC32" s="99"/>
      <c r="AD32" s="99"/>
      <c r="AE32" s="99"/>
    </row>
    <row r="33" spans="1:31" outlineLevel="1" x14ac:dyDescent="0.25">
      <c r="A33" s="120">
        <v>13</v>
      </c>
      <c r="B33" s="121" t="s">
        <v>144</v>
      </c>
      <c r="C33" s="134" t="s">
        <v>145</v>
      </c>
      <c r="D33" s="122" t="s">
        <v>109</v>
      </c>
      <c r="E33" s="123">
        <v>1</v>
      </c>
      <c r="F33" s="124"/>
      <c r="G33" s="125">
        <f>ROUND(E33*F33,2)</f>
        <v>0</v>
      </c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</row>
    <row r="34" spans="1:31" ht="20.5" outlineLevel="2" x14ac:dyDescent="0.25">
      <c r="A34" s="106"/>
      <c r="B34" s="107"/>
      <c r="C34" s="209" t="s">
        <v>146</v>
      </c>
      <c r="D34" s="210"/>
      <c r="E34" s="210"/>
      <c r="F34" s="210"/>
      <c r="G34" s="210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132" t="str">
        <f>C34</f>
        <v>inženýrská činnost pro uvedení díla do užívání (zajištění kolaudačních souhlasů, pravomocných rozhodnutí a jiných dokladů nutných pro uvedení díla do užívání)</v>
      </c>
      <c r="Y34" s="99"/>
      <c r="Z34" s="99"/>
      <c r="AA34" s="99"/>
      <c r="AB34" s="99"/>
      <c r="AC34" s="99"/>
      <c r="AD34" s="99"/>
      <c r="AE34" s="99"/>
    </row>
    <row r="35" spans="1:31" outlineLevel="1" x14ac:dyDescent="0.25">
      <c r="A35" s="120">
        <v>14</v>
      </c>
      <c r="B35" s="121" t="s">
        <v>147</v>
      </c>
      <c r="C35" s="134" t="s">
        <v>148</v>
      </c>
      <c r="D35" s="122" t="s">
        <v>149</v>
      </c>
      <c r="E35" s="123">
        <v>1</v>
      </c>
      <c r="F35" s="124"/>
      <c r="G35" s="125">
        <f>ROUND(E35*F35,2)</f>
        <v>0</v>
      </c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</row>
    <row r="36" spans="1:31" outlineLevel="2" x14ac:dyDescent="0.25">
      <c r="A36" s="106"/>
      <c r="B36" s="107"/>
      <c r="C36" s="209" t="s">
        <v>115</v>
      </c>
      <c r="D36" s="210"/>
      <c r="E36" s="210"/>
      <c r="F36" s="210"/>
      <c r="G36" s="210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</row>
    <row r="37" spans="1:31" ht="13" x14ac:dyDescent="0.25">
      <c r="A37" s="113" t="s">
        <v>105</v>
      </c>
      <c r="B37" s="114" t="s">
        <v>71</v>
      </c>
      <c r="C37" s="133" t="s">
        <v>23</v>
      </c>
      <c r="D37" s="115"/>
      <c r="E37" s="116"/>
      <c r="F37" s="117"/>
      <c r="G37" s="118">
        <f>G38+G39</f>
        <v>0</v>
      </c>
    </row>
    <row r="38" spans="1:31" outlineLevel="1" x14ac:dyDescent="0.25">
      <c r="A38" s="126">
        <v>15</v>
      </c>
      <c r="B38" s="127" t="s">
        <v>150</v>
      </c>
      <c r="C38" s="135" t="s">
        <v>151</v>
      </c>
      <c r="D38" s="128" t="s">
        <v>109</v>
      </c>
      <c r="E38" s="129">
        <v>1</v>
      </c>
      <c r="F38" s="130"/>
      <c r="G38" s="131">
        <f>ROUND(E38*F38,2)</f>
        <v>0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</row>
    <row r="39" spans="1:31" outlineLevel="1" x14ac:dyDescent="0.25">
      <c r="A39" s="120">
        <v>16</v>
      </c>
      <c r="B39" s="121" t="s">
        <v>152</v>
      </c>
      <c r="C39" s="134" t="s">
        <v>153</v>
      </c>
      <c r="D39" s="122" t="s">
        <v>109</v>
      </c>
      <c r="E39" s="123">
        <v>1</v>
      </c>
      <c r="F39" s="124"/>
      <c r="G39" s="125">
        <f>ROUND(E39*F39,2)</f>
        <v>0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</row>
    <row r="40" spans="1:31" outlineLevel="2" x14ac:dyDescent="0.25">
      <c r="A40" s="106"/>
      <c r="B40" s="107"/>
      <c r="C40" s="209" t="s">
        <v>154</v>
      </c>
      <c r="D40" s="210"/>
      <c r="E40" s="210"/>
      <c r="F40" s="210"/>
      <c r="G40" s="210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</row>
    <row r="41" spans="1:31" x14ac:dyDescent="0.25">
      <c r="A41" s="3"/>
      <c r="B41" s="4"/>
      <c r="C41" s="136"/>
      <c r="D41" s="6"/>
      <c r="E41" s="3"/>
      <c r="F41" s="3"/>
      <c r="G41" s="3"/>
    </row>
    <row r="42" spans="1:31" ht="13" x14ac:dyDescent="0.25">
      <c r="A42" s="102"/>
      <c r="B42" s="103" t="s">
        <v>24</v>
      </c>
      <c r="C42" s="137"/>
      <c r="D42" s="104"/>
      <c r="E42" s="105"/>
      <c r="F42" s="105"/>
      <c r="G42" s="119">
        <f>G8+G21+G26+G37</f>
        <v>0</v>
      </c>
    </row>
    <row r="43" spans="1:31" x14ac:dyDescent="0.25">
      <c r="A43" s="3"/>
      <c r="B43" s="4"/>
      <c r="C43" s="136"/>
      <c r="D43" s="6"/>
      <c r="E43" s="3"/>
      <c r="F43" s="3"/>
      <c r="G43" s="3"/>
    </row>
    <row r="44" spans="1:31" x14ac:dyDescent="0.25">
      <c r="A44" s="3"/>
      <c r="B44" s="4"/>
      <c r="C44" s="136"/>
      <c r="D44" s="6"/>
      <c r="E44" s="3"/>
      <c r="F44" s="3"/>
      <c r="G44" s="3"/>
    </row>
    <row r="45" spans="1:31" x14ac:dyDescent="0.25">
      <c r="A45" s="218" t="s">
        <v>156</v>
      </c>
      <c r="B45" s="218"/>
      <c r="C45" s="219"/>
      <c r="D45" s="6"/>
      <c r="E45" s="3"/>
      <c r="F45" s="3"/>
      <c r="G45" s="3"/>
    </row>
    <row r="46" spans="1:31" x14ac:dyDescent="0.25">
      <c r="A46" s="197"/>
      <c r="B46" s="198"/>
      <c r="C46" s="199"/>
      <c r="D46" s="198"/>
      <c r="E46" s="198"/>
      <c r="F46" s="198"/>
      <c r="G46" s="200"/>
    </row>
    <row r="47" spans="1:31" x14ac:dyDescent="0.25">
      <c r="A47" s="201"/>
      <c r="B47" s="202"/>
      <c r="C47" s="203"/>
      <c r="D47" s="202"/>
      <c r="E47" s="202"/>
      <c r="F47" s="202"/>
      <c r="G47" s="204"/>
    </row>
    <row r="48" spans="1:31" x14ac:dyDescent="0.25">
      <c r="A48" s="201"/>
      <c r="B48" s="202"/>
      <c r="C48" s="203"/>
      <c r="D48" s="202"/>
      <c r="E48" s="202"/>
      <c r="F48" s="202"/>
      <c r="G48" s="204"/>
    </row>
    <row r="49" spans="1:7" x14ac:dyDescent="0.25">
      <c r="A49" s="201"/>
      <c r="B49" s="202"/>
      <c r="C49" s="203"/>
      <c r="D49" s="202"/>
      <c r="E49" s="202"/>
      <c r="F49" s="202"/>
      <c r="G49" s="204"/>
    </row>
    <row r="50" spans="1:7" x14ac:dyDescent="0.25">
      <c r="A50" s="205"/>
      <c r="B50" s="206"/>
      <c r="C50" s="207"/>
      <c r="D50" s="206"/>
      <c r="E50" s="206"/>
      <c r="F50" s="206"/>
      <c r="G50" s="208"/>
    </row>
    <row r="51" spans="1:7" x14ac:dyDescent="0.25">
      <c r="A51" s="3"/>
      <c r="B51" s="4"/>
      <c r="C51" s="136"/>
      <c r="D51" s="6"/>
      <c r="E51" s="3"/>
      <c r="F51" s="3"/>
      <c r="G51" s="3"/>
    </row>
    <row r="52" spans="1:7" x14ac:dyDescent="0.25">
      <c r="C52" s="138"/>
      <c r="D52" s="10"/>
    </row>
    <row r="53" spans="1:7" x14ac:dyDescent="0.25">
      <c r="D53" s="10"/>
    </row>
    <row r="54" spans="1:7" x14ac:dyDescent="0.25">
      <c r="D54" s="10"/>
    </row>
    <row r="55" spans="1:7" x14ac:dyDescent="0.25">
      <c r="D55" s="10"/>
    </row>
    <row r="56" spans="1:7" x14ac:dyDescent="0.25">
      <c r="D56" s="10"/>
    </row>
    <row r="57" spans="1:7" x14ac:dyDescent="0.25">
      <c r="D57" s="10"/>
    </row>
    <row r="58" spans="1:7" x14ac:dyDescent="0.25">
      <c r="D58" s="10"/>
    </row>
    <row r="59" spans="1:7" x14ac:dyDescent="0.25">
      <c r="D59" s="10"/>
    </row>
    <row r="60" spans="1:7" x14ac:dyDescent="0.25">
      <c r="D60" s="10"/>
    </row>
    <row r="61" spans="1:7" x14ac:dyDescent="0.25">
      <c r="D61" s="10"/>
    </row>
    <row r="62" spans="1:7" x14ac:dyDescent="0.25">
      <c r="D62" s="10"/>
    </row>
    <row r="63" spans="1:7" x14ac:dyDescent="0.25">
      <c r="D63" s="10"/>
    </row>
    <row r="64" spans="1:7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</sheetData>
  <mergeCells count="19">
    <mergeCell ref="A1:G1"/>
    <mergeCell ref="C2:G2"/>
    <mergeCell ref="C3:G3"/>
    <mergeCell ref="C4:G4"/>
    <mergeCell ref="A45:C45"/>
    <mergeCell ref="C34:G34"/>
    <mergeCell ref="C36:G36"/>
    <mergeCell ref="C40:G40"/>
    <mergeCell ref="C19:G19"/>
    <mergeCell ref="C23:G23"/>
    <mergeCell ref="C25:G25"/>
    <mergeCell ref="C28:G28"/>
    <mergeCell ref="C30:G30"/>
    <mergeCell ref="C32:G32"/>
    <mergeCell ref="A46:G50"/>
    <mergeCell ref="C10:G10"/>
    <mergeCell ref="C13:G13"/>
    <mergeCell ref="C15:G15"/>
    <mergeCell ref="C17:G1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E4998"/>
  <sheetViews>
    <sheetView workbookViewId="0">
      <pane ySplit="7" topLeftCell="A8" activePane="bottomLeft" state="frozen"/>
      <selection pane="bottomLeft" activeCell="L42" sqref="L42"/>
    </sheetView>
  </sheetViews>
  <sheetFormatPr defaultRowHeight="12.5" outlineLevelRow="3" x14ac:dyDescent="0.25"/>
  <cols>
    <col min="1" max="1" width="3.453125" customWidth="1"/>
    <col min="2" max="2" width="12.54296875" style="90" customWidth="1"/>
    <col min="3" max="3" width="38.26953125" style="9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2" width="9.1796875" customWidth="1"/>
  </cols>
  <sheetData>
    <row r="1" spans="1:31" ht="15.75" customHeight="1" x14ac:dyDescent="0.35">
      <c r="A1" s="211" t="s">
        <v>5</v>
      </c>
      <c r="B1" s="211"/>
      <c r="C1" s="211"/>
      <c r="D1" s="211"/>
      <c r="E1" s="211"/>
      <c r="F1" s="211"/>
      <c r="G1" s="211"/>
    </row>
    <row r="2" spans="1:31" ht="25" customHeight="1" x14ac:dyDescent="0.25">
      <c r="A2" s="48" t="s">
        <v>6</v>
      </c>
      <c r="B2" s="47" t="s">
        <v>35</v>
      </c>
      <c r="C2" s="212" t="s">
        <v>36</v>
      </c>
      <c r="D2" s="213"/>
      <c r="E2" s="213"/>
      <c r="F2" s="213"/>
      <c r="G2" s="214"/>
    </row>
    <row r="3" spans="1:31" ht="25" customHeight="1" x14ac:dyDescent="0.25">
      <c r="A3" s="48" t="s">
        <v>7</v>
      </c>
      <c r="B3" s="47" t="s">
        <v>37</v>
      </c>
      <c r="C3" s="212" t="s">
        <v>36</v>
      </c>
      <c r="D3" s="213"/>
      <c r="E3" s="213"/>
      <c r="F3" s="213"/>
      <c r="G3" s="214"/>
    </row>
    <row r="4" spans="1:31" ht="25" customHeight="1" x14ac:dyDescent="0.25">
      <c r="A4" s="92" t="s">
        <v>8</v>
      </c>
      <c r="B4" s="93" t="s">
        <v>40</v>
      </c>
      <c r="C4" s="215" t="s">
        <v>41</v>
      </c>
      <c r="D4" s="216"/>
      <c r="E4" s="216"/>
      <c r="F4" s="216"/>
      <c r="G4" s="217"/>
    </row>
    <row r="5" spans="1:31" x14ac:dyDescent="0.25">
      <c r="D5" s="10"/>
    </row>
    <row r="6" spans="1:31" x14ac:dyDescent="0.25">
      <c r="A6" s="95" t="s">
        <v>83</v>
      </c>
      <c r="B6" s="97" t="s">
        <v>84</v>
      </c>
      <c r="C6" s="97" t="s">
        <v>85</v>
      </c>
      <c r="D6" s="96" t="s">
        <v>86</v>
      </c>
      <c r="E6" s="95" t="s">
        <v>87</v>
      </c>
      <c r="F6" s="94" t="s">
        <v>88</v>
      </c>
      <c r="G6" s="95" t="s">
        <v>24</v>
      </c>
    </row>
    <row r="7" spans="1:31" hidden="1" x14ac:dyDescent="0.25">
      <c r="A7" s="3"/>
      <c r="B7" s="4"/>
      <c r="C7" s="4"/>
      <c r="D7" s="6"/>
      <c r="E7" s="100"/>
      <c r="F7" s="101"/>
      <c r="G7" s="101"/>
    </row>
    <row r="8" spans="1:31" ht="13" x14ac:dyDescent="0.25">
      <c r="A8" s="113" t="s">
        <v>105</v>
      </c>
      <c r="B8" s="114" t="s">
        <v>49</v>
      </c>
      <c r="C8" s="133" t="s">
        <v>50</v>
      </c>
      <c r="D8" s="115"/>
      <c r="E8" s="116"/>
      <c r="F8" s="117"/>
      <c r="G8" s="118">
        <f>SUM(G9:G16)</f>
        <v>0</v>
      </c>
    </row>
    <row r="9" spans="1:31" outlineLevel="1" x14ac:dyDescent="0.25">
      <c r="A9" s="120">
        <v>1</v>
      </c>
      <c r="B9" s="121" t="s">
        <v>159</v>
      </c>
      <c r="C9" s="134" t="s">
        <v>160</v>
      </c>
      <c r="D9" s="122" t="s">
        <v>161</v>
      </c>
      <c r="E9" s="123">
        <v>8.17</v>
      </c>
      <c r="F9" s="124"/>
      <c r="G9" s="125">
        <f>ROUND(E9*F9,2)</f>
        <v>0</v>
      </c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</row>
    <row r="10" spans="1:31" outlineLevel="2" x14ac:dyDescent="0.25">
      <c r="A10" s="106"/>
      <c r="B10" s="107"/>
      <c r="C10" s="141" t="s">
        <v>185</v>
      </c>
      <c r="D10" s="139"/>
      <c r="E10" s="140">
        <v>7.81</v>
      </c>
      <c r="F10" s="109"/>
      <c r="G10" s="10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</row>
    <row r="11" spans="1:31" outlineLevel="3" x14ac:dyDescent="0.25">
      <c r="A11" s="106"/>
      <c r="B11" s="107"/>
      <c r="C11" s="141" t="s">
        <v>186</v>
      </c>
      <c r="D11" s="139"/>
      <c r="E11" s="140">
        <v>0.36</v>
      </c>
      <c r="F11" s="109"/>
      <c r="G11" s="10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</row>
    <row r="12" spans="1:31" outlineLevel="1" x14ac:dyDescent="0.25">
      <c r="A12" s="126">
        <v>2</v>
      </c>
      <c r="B12" s="127" t="s">
        <v>162</v>
      </c>
      <c r="C12" s="135" t="s">
        <v>163</v>
      </c>
      <c r="D12" s="128" t="s">
        <v>161</v>
      </c>
      <c r="E12" s="129">
        <v>8.17</v>
      </c>
      <c r="F12" s="130"/>
      <c r="G12" s="131">
        <f>ROUND(E12*F12,2)</f>
        <v>0</v>
      </c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</row>
    <row r="13" spans="1:31" outlineLevel="1" x14ac:dyDescent="0.25">
      <c r="A13" s="120">
        <v>3</v>
      </c>
      <c r="B13" s="121" t="s">
        <v>254</v>
      </c>
      <c r="C13" s="134" t="s">
        <v>255</v>
      </c>
      <c r="D13" s="122" t="s">
        <v>161</v>
      </c>
      <c r="E13" s="123">
        <f>E14</f>
        <v>11.388750000000002</v>
      </c>
      <c r="F13" s="124"/>
      <c r="G13" s="125">
        <f>ROUND(E13*F13,2)</f>
        <v>0</v>
      </c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</row>
    <row r="14" spans="1:31" outlineLevel="1" x14ac:dyDescent="0.25">
      <c r="A14" s="106"/>
      <c r="B14" s="107"/>
      <c r="C14" s="141" t="s">
        <v>256</v>
      </c>
      <c r="D14" s="139"/>
      <c r="E14" s="140">
        <f>30.37*1*0.3+30.37*0.3*0.5/2</f>
        <v>11.388750000000002</v>
      </c>
      <c r="F14" s="109"/>
      <c r="G14" s="10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</row>
    <row r="15" spans="1:31" outlineLevel="1" x14ac:dyDescent="0.25">
      <c r="A15" s="126">
        <v>4</v>
      </c>
      <c r="B15" s="127" t="s">
        <v>164</v>
      </c>
      <c r="C15" s="135" t="s">
        <v>165</v>
      </c>
      <c r="D15" s="128" t="s">
        <v>161</v>
      </c>
      <c r="E15" s="129">
        <v>8.17</v>
      </c>
      <c r="F15" s="130"/>
      <c r="G15" s="131">
        <f>ROUND(E15*F15,2)</f>
        <v>0</v>
      </c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</row>
    <row r="16" spans="1:31" outlineLevel="1" x14ac:dyDescent="0.25">
      <c r="A16" s="126">
        <v>5</v>
      </c>
      <c r="B16" s="127" t="s">
        <v>166</v>
      </c>
      <c r="C16" s="135" t="s">
        <v>167</v>
      </c>
      <c r="D16" s="128" t="s">
        <v>161</v>
      </c>
      <c r="E16" s="129">
        <v>8.17</v>
      </c>
      <c r="F16" s="130"/>
      <c r="G16" s="131">
        <f>ROUND(E16*F16,2)</f>
        <v>0</v>
      </c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</row>
    <row r="17" spans="1:31" ht="13" x14ac:dyDescent="0.25">
      <c r="A17" s="113" t="s">
        <v>105</v>
      </c>
      <c r="B17" s="114" t="s">
        <v>51</v>
      </c>
      <c r="C17" s="133" t="s">
        <v>52</v>
      </c>
      <c r="D17" s="115"/>
      <c r="E17" s="116"/>
      <c r="F17" s="117"/>
      <c r="G17" s="118">
        <f>G18+G20</f>
        <v>0</v>
      </c>
    </row>
    <row r="18" spans="1:31" outlineLevel="1" x14ac:dyDescent="0.25">
      <c r="A18" s="120">
        <v>6</v>
      </c>
      <c r="B18" s="121" t="s">
        <v>250</v>
      </c>
      <c r="C18" s="134" t="s">
        <v>249</v>
      </c>
      <c r="D18" s="122" t="s">
        <v>168</v>
      </c>
      <c r="E18" s="123">
        <f>E19</f>
        <v>78.050899999999999</v>
      </c>
      <c r="F18" s="124"/>
      <c r="G18" s="125">
        <f>ROUND(E18*F18,2)</f>
        <v>0</v>
      </c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</row>
    <row r="19" spans="1:31" outlineLevel="2" x14ac:dyDescent="0.25">
      <c r="A19" s="106"/>
      <c r="B19" s="107"/>
      <c r="C19" s="141" t="s">
        <v>251</v>
      </c>
      <c r="D19" s="139"/>
      <c r="E19" s="140">
        <f>30.37*2.57</f>
        <v>78.050899999999999</v>
      </c>
      <c r="F19" s="109"/>
      <c r="G19" s="10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</row>
    <row r="20" spans="1:31" outlineLevel="1" x14ac:dyDescent="0.25">
      <c r="A20" s="120">
        <v>7</v>
      </c>
      <c r="B20" s="121" t="s">
        <v>170</v>
      </c>
      <c r="C20" s="134" t="s">
        <v>171</v>
      </c>
      <c r="D20" s="122" t="s">
        <v>161</v>
      </c>
      <c r="E20" s="123">
        <v>7.81</v>
      </c>
      <c r="F20" s="124"/>
      <c r="G20" s="125">
        <f>ROUND(E20*F20,2)</f>
        <v>0</v>
      </c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</row>
    <row r="21" spans="1:31" outlineLevel="2" x14ac:dyDescent="0.25">
      <c r="A21" s="106"/>
      <c r="B21" s="107"/>
      <c r="C21" s="141" t="s">
        <v>185</v>
      </c>
      <c r="D21" s="139"/>
      <c r="E21" s="140">
        <v>7.81</v>
      </c>
      <c r="F21" s="109"/>
      <c r="G21" s="10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</row>
    <row r="22" spans="1:31" ht="13" outlineLevel="2" x14ac:dyDescent="0.25">
      <c r="A22" s="113" t="s">
        <v>105</v>
      </c>
      <c r="B22" s="114" t="s">
        <v>57</v>
      </c>
      <c r="C22" s="133" t="s">
        <v>58</v>
      </c>
      <c r="D22" s="115"/>
      <c r="E22" s="116"/>
      <c r="F22" s="117"/>
      <c r="G22" s="118">
        <f>SUM(G23:G27)</f>
        <v>0</v>
      </c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</row>
    <row r="23" spans="1:31" ht="20" outlineLevel="2" x14ac:dyDescent="0.25">
      <c r="A23" s="120">
        <v>8</v>
      </c>
      <c r="B23" s="121" t="s">
        <v>172</v>
      </c>
      <c r="C23" s="134" t="s">
        <v>173</v>
      </c>
      <c r="D23" s="122" t="s">
        <v>168</v>
      </c>
      <c r="E23" s="123">
        <f>E24</f>
        <v>30.52</v>
      </c>
      <c r="F23" s="124"/>
      <c r="G23" s="125">
        <f>ROUND(E23*F23,2)</f>
        <v>0</v>
      </c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</row>
    <row r="24" spans="1:31" outlineLevel="2" x14ac:dyDescent="0.25">
      <c r="A24" s="106"/>
      <c r="B24" s="107"/>
      <c r="C24" s="141" t="s">
        <v>252</v>
      </c>
      <c r="D24" s="139"/>
      <c r="E24" s="140">
        <f>1*(30.37+0.15)</f>
        <v>30.52</v>
      </c>
      <c r="F24" s="109"/>
      <c r="G24" s="10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</row>
    <row r="25" spans="1:31" outlineLevel="2" x14ac:dyDescent="0.25">
      <c r="A25" s="120">
        <v>9</v>
      </c>
      <c r="B25" s="121" t="s">
        <v>174</v>
      </c>
      <c r="C25" s="134" t="s">
        <v>175</v>
      </c>
      <c r="D25" s="122" t="s">
        <v>176</v>
      </c>
      <c r="E25" s="123">
        <f>30.37+1+1+1+0.15+0.15</f>
        <v>33.67</v>
      </c>
      <c r="F25" s="124"/>
      <c r="G25" s="125">
        <f>ROUND(E25*F25,2)</f>
        <v>0</v>
      </c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</row>
    <row r="26" spans="1:31" outlineLevel="2" x14ac:dyDescent="0.25">
      <c r="A26" s="106"/>
      <c r="B26" s="107"/>
      <c r="C26" s="141" t="s">
        <v>253</v>
      </c>
      <c r="D26" s="139"/>
      <c r="E26" s="140">
        <f>30.37+1+1+1+0.15+0.15</f>
        <v>33.67</v>
      </c>
      <c r="F26" s="109"/>
      <c r="G26" s="10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</row>
    <row r="27" spans="1:31" outlineLevel="2" x14ac:dyDescent="0.25">
      <c r="A27" s="126">
        <v>10</v>
      </c>
      <c r="B27" s="127" t="s">
        <v>177</v>
      </c>
      <c r="C27" s="135" t="s">
        <v>178</v>
      </c>
      <c r="D27" s="128" t="s">
        <v>149</v>
      </c>
      <c r="E27" s="129">
        <v>38</v>
      </c>
      <c r="F27" s="130"/>
      <c r="G27" s="131">
        <f>ROUND(E27*F27,2)</f>
        <v>0</v>
      </c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ht="13" x14ac:dyDescent="0.25">
      <c r="A28" s="113" t="s">
        <v>105</v>
      </c>
      <c r="B28" s="114" t="s">
        <v>61</v>
      </c>
      <c r="C28" s="133" t="s">
        <v>62</v>
      </c>
      <c r="D28" s="115"/>
      <c r="E28" s="116"/>
      <c r="F28" s="117"/>
      <c r="G28" s="118">
        <f>SUM(G29:G30)</f>
        <v>0</v>
      </c>
    </row>
    <row r="29" spans="1:31" ht="33.5" customHeight="1" outlineLevel="1" x14ac:dyDescent="0.25">
      <c r="A29" s="126">
        <v>11</v>
      </c>
      <c r="B29" s="127" t="s">
        <v>184</v>
      </c>
      <c r="C29" s="135" t="s">
        <v>265</v>
      </c>
      <c r="D29" s="128" t="s">
        <v>179</v>
      </c>
      <c r="E29" s="129">
        <v>1</v>
      </c>
      <c r="F29" s="130"/>
      <c r="G29" s="131">
        <f>ROUND(E29*F29,2)</f>
        <v>0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outlineLevel="1" x14ac:dyDescent="0.25">
      <c r="A30" s="126">
        <v>12</v>
      </c>
      <c r="B30" s="127" t="s">
        <v>180</v>
      </c>
      <c r="C30" s="135" t="s">
        <v>181</v>
      </c>
      <c r="D30" s="128" t="s">
        <v>179</v>
      </c>
      <c r="E30" s="129">
        <v>2</v>
      </c>
      <c r="F30" s="130"/>
      <c r="G30" s="131">
        <f>ROUND(E30*F30,2)</f>
        <v>0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</row>
    <row r="31" spans="1:31" ht="13" x14ac:dyDescent="0.25">
      <c r="A31" s="113" t="s">
        <v>105</v>
      </c>
      <c r="B31" s="114" t="s">
        <v>63</v>
      </c>
      <c r="C31" s="133" t="s">
        <v>64</v>
      </c>
      <c r="D31" s="115"/>
      <c r="E31" s="116"/>
      <c r="F31" s="117"/>
      <c r="G31" s="118">
        <f>G32</f>
        <v>0</v>
      </c>
    </row>
    <row r="32" spans="1:31" outlineLevel="1" x14ac:dyDescent="0.25">
      <c r="A32" s="120">
        <v>13</v>
      </c>
      <c r="B32" s="121" t="s">
        <v>182</v>
      </c>
      <c r="C32" s="134" t="s">
        <v>183</v>
      </c>
      <c r="D32" s="122" t="s">
        <v>169</v>
      </c>
      <c r="E32" s="123">
        <v>46.15296</v>
      </c>
      <c r="F32" s="124"/>
      <c r="G32" s="125">
        <f>ROUND(E32*F32,2)</f>
        <v>0</v>
      </c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</row>
    <row r="33" spans="1:7" x14ac:dyDescent="0.25">
      <c r="A33" s="3"/>
      <c r="B33" s="4"/>
      <c r="C33" s="136"/>
      <c r="D33" s="6"/>
      <c r="E33" s="3"/>
      <c r="F33" s="3"/>
      <c r="G33" s="3"/>
    </row>
    <row r="34" spans="1:7" ht="13" x14ac:dyDescent="0.25">
      <c r="A34" s="102"/>
      <c r="B34" s="103" t="s">
        <v>24</v>
      </c>
      <c r="C34" s="137"/>
      <c r="D34" s="104"/>
      <c r="E34" s="105"/>
      <c r="F34" s="105"/>
      <c r="G34" s="119">
        <f>G8+G17+G28+G31</f>
        <v>0</v>
      </c>
    </row>
    <row r="35" spans="1:7" x14ac:dyDescent="0.25">
      <c r="A35" s="3"/>
      <c r="B35" s="4"/>
      <c r="C35" s="136"/>
      <c r="D35" s="6"/>
      <c r="E35" s="3"/>
      <c r="F35" s="3"/>
      <c r="G35" s="3"/>
    </row>
    <row r="36" spans="1:7" x14ac:dyDescent="0.25">
      <c r="A36" s="3"/>
      <c r="B36" s="4"/>
      <c r="C36" s="136"/>
      <c r="D36" s="6"/>
      <c r="E36" s="3"/>
      <c r="F36" s="3"/>
      <c r="G36" s="3"/>
    </row>
    <row r="37" spans="1:7" x14ac:dyDescent="0.25">
      <c r="A37" s="218" t="s">
        <v>156</v>
      </c>
      <c r="B37" s="218"/>
      <c r="C37" s="219"/>
      <c r="D37" s="6"/>
      <c r="E37" s="3"/>
      <c r="F37" s="3"/>
      <c r="G37" s="3"/>
    </row>
    <row r="38" spans="1:7" x14ac:dyDescent="0.25">
      <c r="A38" s="197"/>
      <c r="B38" s="198"/>
      <c r="C38" s="199"/>
      <c r="D38" s="198"/>
      <c r="E38" s="198"/>
      <c r="F38" s="198"/>
      <c r="G38" s="200"/>
    </row>
    <row r="39" spans="1:7" x14ac:dyDescent="0.25">
      <c r="A39" s="201"/>
      <c r="B39" s="202"/>
      <c r="C39" s="203"/>
      <c r="D39" s="202"/>
      <c r="E39" s="202"/>
      <c r="F39" s="202"/>
      <c r="G39" s="204"/>
    </row>
    <row r="40" spans="1:7" x14ac:dyDescent="0.25">
      <c r="A40" s="201"/>
      <c r="B40" s="202"/>
      <c r="C40" s="203"/>
      <c r="D40" s="202"/>
      <c r="E40" s="202"/>
      <c r="F40" s="202"/>
      <c r="G40" s="204"/>
    </row>
    <row r="41" spans="1:7" x14ac:dyDescent="0.25">
      <c r="A41" s="201"/>
      <c r="B41" s="202"/>
      <c r="C41" s="203"/>
      <c r="D41" s="202"/>
      <c r="E41" s="202"/>
      <c r="F41" s="202"/>
      <c r="G41" s="204"/>
    </row>
    <row r="42" spans="1:7" x14ac:dyDescent="0.25">
      <c r="A42" s="205"/>
      <c r="B42" s="206"/>
      <c r="C42" s="207"/>
      <c r="D42" s="206"/>
      <c r="E42" s="206"/>
      <c r="F42" s="206"/>
      <c r="G42" s="208"/>
    </row>
    <row r="43" spans="1:7" x14ac:dyDescent="0.25">
      <c r="A43" s="3"/>
      <c r="B43" s="4"/>
      <c r="C43" s="136"/>
      <c r="D43" s="6"/>
      <c r="E43" s="3"/>
      <c r="F43" s="3"/>
      <c r="G43" s="3"/>
    </row>
    <row r="44" spans="1:7" x14ac:dyDescent="0.25">
      <c r="C44" s="138"/>
      <c r="D44" s="10"/>
    </row>
    <row r="45" spans="1:7" x14ac:dyDescent="0.25">
      <c r="D45" s="10"/>
    </row>
    <row r="46" spans="1:7" x14ac:dyDescent="0.25">
      <c r="D46" s="10"/>
    </row>
    <row r="47" spans="1:7" x14ac:dyDescent="0.25">
      <c r="D47" s="10"/>
    </row>
    <row r="48" spans="1:7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</sheetData>
  <mergeCells count="6">
    <mergeCell ref="A38:G42"/>
    <mergeCell ref="A1:G1"/>
    <mergeCell ref="C2:G2"/>
    <mergeCell ref="C3:G3"/>
    <mergeCell ref="C4:G4"/>
    <mergeCell ref="A37:C3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5000"/>
  <sheetViews>
    <sheetView workbookViewId="0">
      <pane ySplit="7" topLeftCell="A14" activePane="bottomLeft" state="frozen"/>
      <selection pane="bottomLeft" activeCell="F49" sqref="F49"/>
    </sheetView>
  </sheetViews>
  <sheetFormatPr defaultRowHeight="12.5" outlineLevelRow="3" x14ac:dyDescent="0.25"/>
  <cols>
    <col min="1" max="1" width="3.453125" customWidth="1"/>
    <col min="2" max="2" width="12.54296875" style="90" customWidth="1"/>
    <col min="3" max="3" width="38.26953125" style="9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9" width="9.1796875" customWidth="1"/>
  </cols>
  <sheetData>
    <row r="1" spans="1:28" ht="15.75" customHeight="1" x14ac:dyDescent="0.35">
      <c r="A1" s="211" t="s">
        <v>5</v>
      </c>
      <c r="B1" s="211"/>
      <c r="C1" s="211"/>
      <c r="D1" s="211"/>
      <c r="E1" s="211"/>
      <c r="F1" s="211"/>
      <c r="G1" s="211"/>
    </row>
    <row r="2" spans="1:28" ht="25" customHeight="1" x14ac:dyDescent="0.25">
      <c r="A2" s="48" t="s">
        <v>6</v>
      </c>
      <c r="B2" s="47" t="s">
        <v>35</v>
      </c>
      <c r="C2" s="212" t="s">
        <v>36</v>
      </c>
      <c r="D2" s="213"/>
      <c r="E2" s="213"/>
      <c r="F2" s="213"/>
      <c r="G2" s="214"/>
    </row>
    <row r="3" spans="1:28" ht="25" customHeight="1" x14ac:dyDescent="0.25">
      <c r="A3" s="48" t="s">
        <v>7</v>
      </c>
      <c r="B3" s="47" t="s">
        <v>37</v>
      </c>
      <c r="C3" s="212" t="s">
        <v>36</v>
      </c>
      <c r="D3" s="213"/>
      <c r="E3" s="213"/>
      <c r="F3" s="213"/>
      <c r="G3" s="214"/>
    </row>
    <row r="4" spans="1:28" ht="25" customHeight="1" x14ac:dyDescent="0.25">
      <c r="A4" s="92" t="s">
        <v>8</v>
      </c>
      <c r="B4" s="93" t="s">
        <v>42</v>
      </c>
      <c r="C4" s="215" t="s">
        <v>43</v>
      </c>
      <c r="D4" s="216"/>
      <c r="E4" s="216"/>
      <c r="F4" s="216"/>
      <c r="G4" s="217"/>
    </row>
    <row r="5" spans="1:28" x14ac:dyDescent="0.25">
      <c r="D5" s="10"/>
    </row>
    <row r="6" spans="1:28" x14ac:dyDescent="0.25">
      <c r="A6" s="95" t="s">
        <v>83</v>
      </c>
      <c r="B6" s="97" t="s">
        <v>84</v>
      </c>
      <c r="C6" s="97" t="s">
        <v>85</v>
      </c>
      <c r="D6" s="96" t="s">
        <v>86</v>
      </c>
      <c r="E6" s="95" t="s">
        <v>87</v>
      </c>
      <c r="F6" s="94" t="s">
        <v>88</v>
      </c>
      <c r="G6" s="95" t="s">
        <v>24</v>
      </c>
    </row>
    <row r="7" spans="1:28" hidden="1" x14ac:dyDescent="0.25">
      <c r="A7" s="3"/>
      <c r="B7" s="4"/>
      <c r="C7" s="4"/>
      <c r="D7" s="6"/>
      <c r="E7" s="100"/>
      <c r="F7" s="101"/>
      <c r="G7" s="101"/>
    </row>
    <row r="8" spans="1:28" ht="13" x14ac:dyDescent="0.25">
      <c r="A8" s="113" t="s">
        <v>105</v>
      </c>
      <c r="B8" s="114" t="s">
        <v>49</v>
      </c>
      <c r="C8" s="133" t="s">
        <v>50</v>
      </c>
      <c r="D8" s="115"/>
      <c r="E8" s="116"/>
      <c r="F8" s="117"/>
      <c r="G8" s="118">
        <f>G9+G11</f>
        <v>0</v>
      </c>
    </row>
    <row r="9" spans="1:28" ht="30" outlineLevel="1" x14ac:dyDescent="0.25">
      <c r="A9" s="120">
        <v>1</v>
      </c>
      <c r="B9" s="121" t="s">
        <v>187</v>
      </c>
      <c r="C9" s="134" t="s">
        <v>188</v>
      </c>
      <c r="D9" s="122" t="s">
        <v>161</v>
      </c>
      <c r="E9" s="123">
        <v>180</v>
      </c>
      <c r="F9" s="124"/>
      <c r="G9" s="125">
        <f>ROUND(E9*F9,2)</f>
        <v>0</v>
      </c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</row>
    <row r="10" spans="1:28" outlineLevel="2" x14ac:dyDescent="0.25">
      <c r="A10" s="106"/>
      <c r="B10" s="107"/>
      <c r="C10" s="209" t="s">
        <v>189</v>
      </c>
      <c r="D10" s="210"/>
      <c r="E10" s="210"/>
      <c r="F10" s="210"/>
      <c r="G10" s="210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</row>
    <row r="11" spans="1:28" ht="40" outlineLevel="1" x14ac:dyDescent="0.25">
      <c r="A11" s="120">
        <v>2</v>
      </c>
      <c r="B11" s="121" t="s">
        <v>190</v>
      </c>
      <c r="C11" s="134" t="s">
        <v>191</v>
      </c>
      <c r="D11" s="122" t="s">
        <v>161</v>
      </c>
      <c r="E11" s="123">
        <v>180</v>
      </c>
      <c r="F11" s="124"/>
      <c r="G11" s="125">
        <f>ROUND(E11*F11,2)</f>
        <v>0</v>
      </c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</row>
    <row r="12" spans="1:28" outlineLevel="2" x14ac:dyDescent="0.25">
      <c r="A12" s="106"/>
      <c r="B12" s="107"/>
      <c r="C12" s="209" t="s">
        <v>192</v>
      </c>
      <c r="D12" s="210"/>
      <c r="E12" s="210"/>
      <c r="F12" s="210"/>
      <c r="G12" s="210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</row>
    <row r="13" spans="1:28" ht="13" x14ac:dyDescent="0.25">
      <c r="A13" s="113" t="s">
        <v>105</v>
      </c>
      <c r="B13" s="114" t="s">
        <v>55</v>
      </c>
      <c r="C13" s="133" t="s">
        <v>56</v>
      </c>
      <c r="D13" s="115"/>
      <c r="E13" s="116"/>
      <c r="F13" s="117"/>
      <c r="G13" s="118">
        <f>G14</f>
        <v>0</v>
      </c>
    </row>
    <row r="14" spans="1:28" ht="30" outlineLevel="1" x14ac:dyDescent="0.25">
      <c r="A14" s="120">
        <v>3</v>
      </c>
      <c r="B14" s="121" t="s">
        <v>193</v>
      </c>
      <c r="C14" s="134" t="s">
        <v>194</v>
      </c>
      <c r="D14" s="122" t="s">
        <v>168</v>
      </c>
      <c r="E14" s="123">
        <v>14</v>
      </c>
      <c r="F14" s="124"/>
      <c r="G14" s="125">
        <f>ROUND(E14*F14,2)</f>
        <v>0</v>
      </c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</row>
    <row r="15" spans="1:28" outlineLevel="2" x14ac:dyDescent="0.25">
      <c r="A15" s="106"/>
      <c r="B15" s="107"/>
      <c r="C15" s="209" t="s">
        <v>195</v>
      </c>
      <c r="D15" s="210"/>
      <c r="E15" s="210"/>
      <c r="F15" s="210"/>
      <c r="G15" s="210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</row>
    <row r="16" spans="1:28" ht="13" x14ac:dyDescent="0.25">
      <c r="A16" s="113" t="s">
        <v>105</v>
      </c>
      <c r="B16" s="114" t="s">
        <v>59</v>
      </c>
      <c r="C16" s="133" t="s">
        <v>60</v>
      </c>
      <c r="D16" s="115"/>
      <c r="E16" s="116"/>
      <c r="F16" s="117"/>
      <c r="G16" s="118">
        <f>G17+G19+G22+G24+G27+G29</f>
        <v>0</v>
      </c>
    </row>
    <row r="17" spans="1:28" ht="30" outlineLevel="1" x14ac:dyDescent="0.25">
      <c r="A17" s="120">
        <v>4</v>
      </c>
      <c r="B17" s="121" t="s">
        <v>196</v>
      </c>
      <c r="C17" s="134" t="s">
        <v>197</v>
      </c>
      <c r="D17" s="122" t="s">
        <v>176</v>
      </c>
      <c r="E17" s="123">
        <v>138</v>
      </c>
      <c r="F17" s="124"/>
      <c r="G17" s="125">
        <f>ROUND(E17*F17,2)</f>
        <v>0</v>
      </c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</row>
    <row r="18" spans="1:28" outlineLevel="2" x14ac:dyDescent="0.25">
      <c r="A18" s="106"/>
      <c r="B18" s="107"/>
      <c r="C18" s="209" t="s">
        <v>198</v>
      </c>
      <c r="D18" s="210"/>
      <c r="E18" s="210"/>
      <c r="F18" s="210"/>
      <c r="G18" s="210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</row>
    <row r="19" spans="1:28" ht="20" outlineLevel="1" x14ac:dyDescent="0.25">
      <c r="A19" s="120">
        <v>5</v>
      </c>
      <c r="B19" s="121" t="s">
        <v>199</v>
      </c>
      <c r="C19" s="134" t="s">
        <v>200</v>
      </c>
      <c r="D19" s="122" t="s">
        <v>176</v>
      </c>
      <c r="E19" s="123">
        <v>140.07</v>
      </c>
      <c r="F19" s="124"/>
      <c r="G19" s="125">
        <f>ROUND(E19*F19,2)</f>
        <v>0</v>
      </c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</row>
    <row r="20" spans="1:28" outlineLevel="2" x14ac:dyDescent="0.25">
      <c r="A20" s="106"/>
      <c r="B20" s="107"/>
      <c r="C20" s="141" t="s">
        <v>201</v>
      </c>
      <c r="D20" s="139"/>
      <c r="E20" s="140"/>
      <c r="F20" s="109"/>
      <c r="G20" s="10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</row>
    <row r="21" spans="1:28" outlineLevel="3" x14ac:dyDescent="0.25">
      <c r="A21" s="106"/>
      <c r="B21" s="107"/>
      <c r="C21" s="141" t="s">
        <v>202</v>
      </c>
      <c r="D21" s="139"/>
      <c r="E21" s="140">
        <v>140.07</v>
      </c>
      <c r="F21" s="109"/>
      <c r="G21" s="10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</row>
    <row r="22" spans="1:28" ht="30" outlineLevel="1" x14ac:dyDescent="0.25">
      <c r="A22" s="120">
        <v>6</v>
      </c>
      <c r="B22" s="121" t="s">
        <v>203</v>
      </c>
      <c r="C22" s="134" t="s">
        <v>204</v>
      </c>
      <c r="D22" s="122" t="s">
        <v>176</v>
      </c>
      <c r="E22" s="123">
        <v>153</v>
      </c>
      <c r="F22" s="124"/>
      <c r="G22" s="125">
        <f>ROUND(E22*F22,2)</f>
        <v>0</v>
      </c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</row>
    <row r="23" spans="1:28" outlineLevel="2" x14ac:dyDescent="0.25">
      <c r="A23" s="106"/>
      <c r="B23" s="107"/>
      <c r="C23" s="209" t="s">
        <v>205</v>
      </c>
      <c r="D23" s="210"/>
      <c r="E23" s="210"/>
      <c r="F23" s="210"/>
      <c r="G23" s="210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</row>
    <row r="24" spans="1:28" ht="20" outlineLevel="1" x14ac:dyDescent="0.25">
      <c r="A24" s="120">
        <v>7</v>
      </c>
      <c r="B24" s="121" t="s">
        <v>206</v>
      </c>
      <c r="C24" s="134" t="s">
        <v>207</v>
      </c>
      <c r="D24" s="122" t="s">
        <v>176</v>
      </c>
      <c r="E24" s="123">
        <v>155.29499999999999</v>
      </c>
      <c r="F24" s="124"/>
      <c r="G24" s="125">
        <f>ROUND(E24*F24,2)</f>
        <v>0</v>
      </c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</row>
    <row r="25" spans="1:28" outlineLevel="2" x14ac:dyDescent="0.25">
      <c r="A25" s="106"/>
      <c r="B25" s="107"/>
      <c r="C25" s="141" t="s">
        <v>208</v>
      </c>
      <c r="D25" s="139"/>
      <c r="E25" s="140"/>
      <c r="F25" s="109"/>
      <c r="G25" s="10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</row>
    <row r="26" spans="1:28" outlineLevel="3" x14ac:dyDescent="0.25">
      <c r="A26" s="106"/>
      <c r="B26" s="107"/>
      <c r="C26" s="141" t="s">
        <v>209</v>
      </c>
      <c r="D26" s="139"/>
      <c r="E26" s="140">
        <v>155.29</v>
      </c>
      <c r="F26" s="109"/>
      <c r="G26" s="10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</row>
    <row r="27" spans="1:28" ht="30" outlineLevel="1" x14ac:dyDescent="0.25">
      <c r="A27" s="120">
        <v>8</v>
      </c>
      <c r="B27" s="121" t="s">
        <v>210</v>
      </c>
      <c r="C27" s="134" t="s">
        <v>211</v>
      </c>
      <c r="D27" s="122" t="s">
        <v>149</v>
      </c>
      <c r="E27" s="123">
        <v>1</v>
      </c>
      <c r="F27" s="124"/>
      <c r="G27" s="125">
        <f>ROUND(E27*F27,2)</f>
        <v>0</v>
      </c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</row>
    <row r="28" spans="1:28" outlineLevel="2" x14ac:dyDescent="0.25">
      <c r="A28" s="106"/>
      <c r="B28" s="107"/>
      <c r="C28" s="209" t="s">
        <v>212</v>
      </c>
      <c r="D28" s="210"/>
      <c r="E28" s="210"/>
      <c r="F28" s="210"/>
      <c r="G28" s="210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</row>
    <row r="29" spans="1:28" ht="20" outlineLevel="1" x14ac:dyDescent="0.25">
      <c r="A29" s="126">
        <v>9</v>
      </c>
      <c r="B29" s="127" t="s">
        <v>213</v>
      </c>
      <c r="C29" s="135" t="s">
        <v>214</v>
      </c>
      <c r="D29" s="128" t="s">
        <v>149</v>
      </c>
      <c r="E29" s="129">
        <v>1</v>
      </c>
      <c r="F29" s="130"/>
      <c r="G29" s="131">
        <f>ROUND(E29*F29,2)</f>
        <v>0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</row>
    <row r="30" spans="1:28" ht="13" x14ac:dyDescent="0.25">
      <c r="A30" s="113" t="s">
        <v>105</v>
      </c>
      <c r="B30" s="114" t="s">
        <v>72</v>
      </c>
      <c r="C30" s="133" t="s">
        <v>73</v>
      </c>
      <c r="D30" s="115"/>
      <c r="E30" s="116"/>
      <c r="F30" s="117"/>
      <c r="G30" s="118">
        <f>G31+G33+G35</f>
        <v>0</v>
      </c>
    </row>
    <row r="31" spans="1:28" outlineLevel="1" x14ac:dyDescent="0.25">
      <c r="A31" s="120">
        <v>10</v>
      </c>
      <c r="B31" s="121" t="s">
        <v>215</v>
      </c>
      <c r="C31" s="134" t="s">
        <v>216</v>
      </c>
      <c r="D31" s="122" t="s">
        <v>176</v>
      </c>
      <c r="E31" s="123">
        <v>342</v>
      </c>
      <c r="F31" s="124"/>
      <c r="G31" s="125">
        <f>ROUND(E31*F31,2)</f>
        <v>0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</row>
    <row r="32" spans="1:28" outlineLevel="2" x14ac:dyDescent="0.25">
      <c r="A32" s="106"/>
      <c r="B32" s="107"/>
      <c r="C32" s="209" t="s">
        <v>218</v>
      </c>
      <c r="D32" s="210"/>
      <c r="E32" s="210"/>
      <c r="F32" s="210"/>
      <c r="G32" s="210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</row>
    <row r="33" spans="1:28" outlineLevel="1" x14ac:dyDescent="0.25">
      <c r="A33" s="120">
        <v>11</v>
      </c>
      <c r="B33" s="121" t="s">
        <v>219</v>
      </c>
      <c r="C33" s="134" t="s">
        <v>220</v>
      </c>
      <c r="D33" s="122" t="s">
        <v>176</v>
      </c>
      <c r="E33" s="123">
        <v>45</v>
      </c>
      <c r="F33" s="124"/>
      <c r="G33" s="125">
        <f>ROUND(E33*F33,2)</f>
        <v>0</v>
      </c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</row>
    <row r="34" spans="1:28" outlineLevel="2" x14ac:dyDescent="0.25">
      <c r="A34" s="106"/>
      <c r="B34" s="107"/>
      <c r="C34" s="209" t="s">
        <v>221</v>
      </c>
      <c r="D34" s="210"/>
      <c r="E34" s="210"/>
      <c r="F34" s="210"/>
      <c r="G34" s="210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</row>
    <row r="35" spans="1:28" outlineLevel="1" x14ac:dyDescent="0.25">
      <c r="A35" s="126">
        <v>12</v>
      </c>
      <c r="B35" s="127" t="s">
        <v>222</v>
      </c>
      <c r="C35" s="135" t="s">
        <v>223</v>
      </c>
      <c r="D35" s="128" t="s">
        <v>176</v>
      </c>
      <c r="E35" s="129">
        <v>10</v>
      </c>
      <c r="F35" s="130"/>
      <c r="G35" s="131">
        <f>ROUND(E35*F35,2)</f>
        <v>0</v>
      </c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</row>
    <row r="36" spans="1:28" ht="13" x14ac:dyDescent="0.25">
      <c r="A36" s="113" t="s">
        <v>105</v>
      </c>
      <c r="B36" s="114" t="s">
        <v>74</v>
      </c>
      <c r="C36" s="133" t="s">
        <v>75</v>
      </c>
      <c r="D36" s="115"/>
      <c r="E36" s="116"/>
      <c r="F36" s="117"/>
      <c r="G36" s="118">
        <f>G37+G38+G40+G43+G45</f>
        <v>0</v>
      </c>
    </row>
    <row r="37" spans="1:28" outlineLevel="1" x14ac:dyDescent="0.25">
      <c r="A37" s="126">
        <v>13</v>
      </c>
      <c r="B37" s="127" t="s">
        <v>224</v>
      </c>
      <c r="C37" s="135" t="s">
        <v>225</v>
      </c>
      <c r="D37" s="128" t="s">
        <v>226</v>
      </c>
      <c r="E37" s="129">
        <v>1</v>
      </c>
      <c r="F37" s="130"/>
      <c r="G37" s="131">
        <f>ROUND(E37*F37,2)</f>
        <v>0</v>
      </c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</row>
    <row r="38" spans="1:28" ht="30" outlineLevel="1" x14ac:dyDescent="0.25">
      <c r="A38" s="120">
        <v>14</v>
      </c>
      <c r="B38" s="121" t="s">
        <v>227</v>
      </c>
      <c r="C38" s="134" t="s">
        <v>228</v>
      </c>
      <c r="D38" s="122" t="s">
        <v>176</v>
      </c>
      <c r="E38" s="123">
        <v>195</v>
      </c>
      <c r="F38" s="124"/>
      <c r="G38" s="125">
        <f>ROUND(E38*F38,2)</f>
        <v>0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</row>
    <row r="39" spans="1:28" outlineLevel="2" x14ac:dyDescent="0.25">
      <c r="A39" s="106"/>
      <c r="B39" s="107"/>
      <c r="C39" s="209" t="s">
        <v>229</v>
      </c>
      <c r="D39" s="210"/>
      <c r="E39" s="210"/>
      <c r="F39" s="210"/>
      <c r="G39" s="210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</row>
    <row r="40" spans="1:28" ht="20" outlineLevel="1" x14ac:dyDescent="0.25">
      <c r="A40" s="120">
        <v>15</v>
      </c>
      <c r="B40" s="121" t="s">
        <v>230</v>
      </c>
      <c r="C40" s="134" t="s">
        <v>231</v>
      </c>
      <c r="D40" s="122" t="s">
        <v>176</v>
      </c>
      <c r="E40" s="123">
        <v>204.75</v>
      </c>
      <c r="F40" s="124"/>
      <c r="G40" s="125">
        <f>ROUND(E40*F40,2)</f>
        <v>0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</row>
    <row r="41" spans="1:28" outlineLevel="2" x14ac:dyDescent="0.25">
      <c r="A41" s="106"/>
      <c r="B41" s="107"/>
      <c r="C41" s="141" t="s">
        <v>232</v>
      </c>
      <c r="D41" s="139"/>
      <c r="E41" s="140"/>
      <c r="F41" s="109"/>
      <c r="G41" s="10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</row>
    <row r="42" spans="1:28" outlineLevel="3" x14ac:dyDescent="0.25">
      <c r="A42" s="106"/>
      <c r="B42" s="107"/>
      <c r="C42" s="141" t="s">
        <v>233</v>
      </c>
      <c r="D42" s="139"/>
      <c r="E42" s="140">
        <v>204.75</v>
      </c>
      <c r="F42" s="109"/>
      <c r="G42" s="10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</row>
    <row r="43" spans="1:28" ht="30" outlineLevel="1" x14ac:dyDescent="0.25">
      <c r="A43" s="120">
        <v>16</v>
      </c>
      <c r="B43" s="121" t="s">
        <v>234</v>
      </c>
      <c r="C43" s="134" t="s">
        <v>235</v>
      </c>
      <c r="D43" s="122" t="s">
        <v>176</v>
      </c>
      <c r="E43" s="123">
        <v>195</v>
      </c>
      <c r="F43" s="124"/>
      <c r="G43" s="125">
        <f>ROUND(E43*F43,2)</f>
        <v>0</v>
      </c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</row>
    <row r="44" spans="1:28" outlineLevel="2" x14ac:dyDescent="0.25">
      <c r="A44" s="106"/>
      <c r="B44" s="107"/>
      <c r="C44" s="209" t="s">
        <v>236</v>
      </c>
      <c r="D44" s="210"/>
      <c r="E44" s="210"/>
      <c r="F44" s="210"/>
      <c r="G44" s="210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</row>
    <row r="45" spans="1:28" ht="20" outlineLevel="1" x14ac:dyDescent="0.25">
      <c r="A45" s="120">
        <v>17</v>
      </c>
      <c r="B45" s="121" t="s">
        <v>237</v>
      </c>
      <c r="C45" s="134" t="s">
        <v>238</v>
      </c>
      <c r="D45" s="122" t="s">
        <v>176</v>
      </c>
      <c r="E45" s="123">
        <v>224.25</v>
      </c>
      <c r="F45" s="124"/>
      <c r="G45" s="125">
        <f>ROUND(E45*F45,2)</f>
        <v>0</v>
      </c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</row>
    <row r="46" spans="1:28" outlineLevel="2" x14ac:dyDescent="0.25">
      <c r="A46" s="106"/>
      <c r="B46" s="107"/>
      <c r="C46" s="141" t="s">
        <v>239</v>
      </c>
      <c r="D46" s="139"/>
      <c r="E46" s="140"/>
      <c r="F46" s="109"/>
      <c r="G46" s="10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</row>
    <row r="47" spans="1:28" outlineLevel="3" x14ac:dyDescent="0.25">
      <c r="A47" s="106"/>
      <c r="B47" s="107"/>
      <c r="C47" s="141" t="s">
        <v>240</v>
      </c>
      <c r="D47" s="139"/>
      <c r="E47" s="140">
        <v>224.25</v>
      </c>
      <c r="F47" s="109"/>
      <c r="G47" s="10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</row>
    <row r="48" spans="1:28" ht="13" x14ac:dyDescent="0.25">
      <c r="A48" s="113" t="s">
        <v>105</v>
      </c>
      <c r="B48" s="114" t="s">
        <v>53</v>
      </c>
      <c r="C48" s="133" t="s">
        <v>54</v>
      </c>
      <c r="D48" s="115"/>
      <c r="E48" s="116"/>
      <c r="F48" s="117"/>
      <c r="G48" s="118">
        <f>G49</f>
        <v>0</v>
      </c>
    </row>
    <row r="49" spans="1:28" outlineLevel="1" x14ac:dyDescent="0.25">
      <c r="A49" s="120">
        <v>18</v>
      </c>
      <c r="B49" s="121" t="s">
        <v>241</v>
      </c>
      <c r="C49" s="134" t="s">
        <v>242</v>
      </c>
      <c r="D49" s="122" t="s">
        <v>226</v>
      </c>
      <c r="E49" s="123">
        <v>1</v>
      </c>
      <c r="F49" s="124"/>
      <c r="G49" s="125">
        <f>ROUND(E49*F49,2)</f>
        <v>0</v>
      </c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</row>
    <row r="50" spans="1:28" x14ac:dyDescent="0.25">
      <c r="A50" s="3"/>
      <c r="B50" s="4"/>
      <c r="C50" s="136"/>
      <c r="D50" s="6"/>
      <c r="E50" s="3"/>
      <c r="F50" s="3"/>
      <c r="G50" s="3"/>
    </row>
    <row r="51" spans="1:28" ht="13" x14ac:dyDescent="0.25">
      <c r="A51" s="102"/>
      <c r="B51" s="103" t="s">
        <v>24</v>
      </c>
      <c r="C51" s="137"/>
      <c r="D51" s="104"/>
      <c r="E51" s="105"/>
      <c r="F51" s="105"/>
      <c r="G51" s="119">
        <f>G8+G13+G16+G30+G36+G48</f>
        <v>0</v>
      </c>
    </row>
    <row r="52" spans="1:28" x14ac:dyDescent="0.25">
      <c r="A52" s="3"/>
      <c r="B52" s="4"/>
      <c r="C52" s="136"/>
      <c r="D52" s="6"/>
      <c r="E52" s="3"/>
      <c r="F52" s="3"/>
      <c r="G52" s="3"/>
    </row>
    <row r="53" spans="1:28" x14ac:dyDescent="0.25">
      <c r="A53" s="3"/>
      <c r="B53" s="4"/>
      <c r="C53" s="136"/>
      <c r="D53" s="6"/>
      <c r="E53" s="3"/>
      <c r="F53" s="3"/>
      <c r="G53" s="3"/>
    </row>
    <row r="54" spans="1:28" x14ac:dyDescent="0.25">
      <c r="A54" s="218" t="s">
        <v>156</v>
      </c>
      <c r="B54" s="218"/>
      <c r="C54" s="219"/>
      <c r="D54" s="6"/>
      <c r="E54" s="3"/>
      <c r="F54" s="3"/>
      <c r="G54" s="3"/>
    </row>
    <row r="55" spans="1:28" x14ac:dyDescent="0.25">
      <c r="A55" s="197"/>
      <c r="B55" s="198"/>
      <c r="C55" s="199"/>
      <c r="D55" s="198"/>
      <c r="E55" s="198"/>
      <c r="F55" s="198"/>
      <c r="G55" s="200"/>
    </row>
    <row r="56" spans="1:28" x14ac:dyDescent="0.25">
      <c r="A56" s="201"/>
      <c r="B56" s="202"/>
      <c r="C56" s="203"/>
      <c r="D56" s="202"/>
      <c r="E56" s="202"/>
      <c r="F56" s="202"/>
      <c r="G56" s="204"/>
    </row>
    <row r="57" spans="1:28" x14ac:dyDescent="0.25">
      <c r="A57" s="201"/>
      <c r="B57" s="202"/>
      <c r="C57" s="203"/>
      <c r="D57" s="202"/>
      <c r="E57" s="202"/>
      <c r="F57" s="202"/>
      <c r="G57" s="204"/>
    </row>
    <row r="58" spans="1:28" x14ac:dyDescent="0.25">
      <c r="A58" s="201"/>
      <c r="B58" s="202"/>
      <c r="C58" s="203"/>
      <c r="D58" s="202"/>
      <c r="E58" s="202"/>
      <c r="F58" s="202"/>
      <c r="G58" s="204"/>
    </row>
    <row r="59" spans="1:28" x14ac:dyDescent="0.25">
      <c r="A59" s="205"/>
      <c r="B59" s="206"/>
      <c r="C59" s="207"/>
      <c r="D59" s="206"/>
      <c r="E59" s="206"/>
      <c r="F59" s="206"/>
      <c r="G59" s="208"/>
    </row>
    <row r="60" spans="1:28" x14ac:dyDescent="0.25">
      <c r="A60" s="3"/>
      <c r="B60" s="4"/>
      <c r="C60" s="136"/>
      <c r="D60" s="6"/>
      <c r="E60" s="3"/>
      <c r="F60" s="3"/>
      <c r="G60" s="3"/>
    </row>
    <row r="61" spans="1:28" x14ac:dyDescent="0.25">
      <c r="C61" s="138"/>
      <c r="D61" s="10"/>
    </row>
    <row r="62" spans="1:28" x14ac:dyDescent="0.25">
      <c r="D62" s="10"/>
    </row>
    <row r="63" spans="1:28" x14ac:dyDescent="0.25">
      <c r="D63" s="10"/>
    </row>
    <row r="64" spans="1:28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6">
    <mergeCell ref="A1:G1"/>
    <mergeCell ref="C2:G2"/>
    <mergeCell ref="C3:G3"/>
    <mergeCell ref="C4:G4"/>
    <mergeCell ref="C23:G23"/>
    <mergeCell ref="A54:C54"/>
    <mergeCell ref="A55:G59"/>
    <mergeCell ref="C10:G10"/>
    <mergeCell ref="C12:G12"/>
    <mergeCell ref="C15:G15"/>
    <mergeCell ref="C18:G18"/>
    <mergeCell ref="C44:G44"/>
    <mergeCell ref="C28:G28"/>
    <mergeCell ref="C32:G32"/>
    <mergeCell ref="C34:G34"/>
    <mergeCell ref="C39:G3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6"/>
  <sheetViews>
    <sheetView workbookViewId="0">
      <pane ySplit="7" topLeftCell="A8" activePane="bottomLeft" state="frozen"/>
      <selection pane="bottomLeft" activeCell="AB22" sqref="AB22"/>
    </sheetView>
  </sheetViews>
  <sheetFormatPr defaultRowHeight="12.5" outlineLevelRow="1" x14ac:dyDescent="0.25"/>
  <cols>
    <col min="1" max="1" width="3.453125" customWidth="1"/>
    <col min="2" max="2" width="12.54296875" style="90" customWidth="1"/>
    <col min="3" max="3" width="38.26953125" style="9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11" t="s">
        <v>5</v>
      </c>
      <c r="B1" s="211"/>
      <c r="C1" s="211"/>
      <c r="D1" s="211"/>
      <c r="E1" s="211"/>
      <c r="F1" s="211"/>
      <c r="G1" s="211"/>
      <c r="AG1" t="s">
        <v>79</v>
      </c>
    </row>
    <row r="2" spans="1:60" ht="25" customHeight="1" x14ac:dyDescent="0.25">
      <c r="A2" s="48" t="s">
        <v>6</v>
      </c>
      <c r="B2" s="47" t="s">
        <v>35</v>
      </c>
      <c r="C2" s="212" t="s">
        <v>36</v>
      </c>
      <c r="D2" s="213"/>
      <c r="E2" s="213"/>
      <c r="F2" s="213"/>
      <c r="G2" s="214"/>
      <c r="AG2" t="s">
        <v>80</v>
      </c>
    </row>
    <row r="3" spans="1:60" ht="25" customHeight="1" x14ac:dyDescent="0.25">
      <c r="A3" s="48" t="s">
        <v>7</v>
      </c>
      <c r="B3" s="47" t="s">
        <v>37</v>
      </c>
      <c r="C3" s="212" t="s">
        <v>36</v>
      </c>
      <c r="D3" s="213"/>
      <c r="E3" s="213"/>
      <c r="F3" s="213"/>
      <c r="G3" s="214"/>
      <c r="AC3" s="90" t="s">
        <v>80</v>
      </c>
      <c r="AG3" t="s">
        <v>81</v>
      </c>
    </row>
    <row r="4" spans="1:60" ht="25" customHeight="1" x14ac:dyDescent="0.25">
      <c r="A4" s="92" t="s">
        <v>8</v>
      </c>
      <c r="B4" s="93" t="s">
        <v>44</v>
      </c>
      <c r="C4" s="215" t="s">
        <v>45</v>
      </c>
      <c r="D4" s="216"/>
      <c r="E4" s="216"/>
      <c r="F4" s="216"/>
      <c r="G4" s="217"/>
      <c r="AG4" t="s">
        <v>82</v>
      </c>
    </row>
    <row r="5" spans="1:60" x14ac:dyDescent="0.25">
      <c r="D5" s="10"/>
    </row>
    <row r="6" spans="1:60" ht="37.5" x14ac:dyDescent="0.25">
      <c r="A6" s="95" t="s">
        <v>83</v>
      </c>
      <c r="B6" s="97" t="s">
        <v>84</v>
      </c>
      <c r="C6" s="97" t="s">
        <v>85</v>
      </c>
      <c r="D6" s="96" t="s">
        <v>86</v>
      </c>
      <c r="E6" s="95" t="s">
        <v>87</v>
      </c>
      <c r="F6" s="94" t="s">
        <v>88</v>
      </c>
      <c r="G6" s="95" t="s">
        <v>24</v>
      </c>
      <c r="H6" s="98" t="s">
        <v>25</v>
      </c>
      <c r="I6" s="98" t="s">
        <v>89</v>
      </c>
      <c r="J6" s="98" t="s">
        <v>26</v>
      </c>
      <c r="K6" s="98" t="s">
        <v>90</v>
      </c>
      <c r="L6" s="98" t="s">
        <v>91</v>
      </c>
      <c r="M6" s="98" t="s">
        <v>92</v>
      </c>
      <c r="N6" s="98" t="s">
        <v>93</v>
      </c>
      <c r="O6" s="98" t="s">
        <v>94</v>
      </c>
      <c r="P6" s="98" t="s">
        <v>95</v>
      </c>
      <c r="Q6" s="98" t="s">
        <v>96</v>
      </c>
      <c r="R6" s="98" t="s">
        <v>97</v>
      </c>
      <c r="S6" s="98" t="s">
        <v>98</v>
      </c>
      <c r="T6" s="98" t="s">
        <v>99</v>
      </c>
      <c r="U6" s="98" t="s">
        <v>100</v>
      </c>
      <c r="V6" s="98" t="s">
        <v>101</v>
      </c>
      <c r="W6" s="98" t="s">
        <v>102</v>
      </c>
      <c r="X6" s="98" t="s">
        <v>103</v>
      </c>
      <c r="Y6" s="98" t="s">
        <v>104</v>
      </c>
    </row>
    <row r="7" spans="1:60" hidden="1" x14ac:dyDescent="0.25">
      <c r="A7" s="3"/>
      <c r="B7" s="4"/>
      <c r="C7" s="4"/>
      <c r="D7" s="6"/>
      <c r="E7" s="100"/>
      <c r="F7" s="101"/>
      <c r="G7" s="101"/>
      <c r="H7" s="101"/>
      <c r="I7" s="101"/>
      <c r="J7" s="101"/>
      <c r="K7" s="101"/>
      <c r="L7" s="101"/>
      <c r="M7" s="101"/>
      <c r="N7" s="100"/>
      <c r="O7" s="100"/>
      <c r="P7" s="100"/>
      <c r="Q7" s="100"/>
      <c r="R7" s="101"/>
      <c r="S7" s="101"/>
      <c r="T7" s="101"/>
      <c r="U7" s="101"/>
      <c r="V7" s="101"/>
      <c r="W7" s="101"/>
      <c r="X7" s="101"/>
      <c r="Y7" s="101"/>
    </row>
    <row r="8" spans="1:60" ht="13" x14ac:dyDescent="0.25">
      <c r="A8" s="113" t="s">
        <v>105</v>
      </c>
      <c r="B8" s="114" t="s">
        <v>76</v>
      </c>
      <c r="C8" s="133" t="s">
        <v>77</v>
      </c>
      <c r="D8" s="115"/>
      <c r="E8" s="116"/>
      <c r="F8" s="117"/>
      <c r="G8" s="118">
        <f>SUMIF(AG9:AG9,"&lt;&gt;NOR",G9:G9)</f>
        <v>0</v>
      </c>
      <c r="H8" s="112"/>
      <c r="I8" s="112">
        <f>SUM(I9:I9)</f>
        <v>0</v>
      </c>
      <c r="J8" s="112"/>
      <c r="K8" s="112">
        <f>SUM(K9:K9)</f>
        <v>138400</v>
      </c>
      <c r="L8" s="112"/>
      <c r="M8" s="112">
        <f>SUM(M9:M9)</f>
        <v>0</v>
      </c>
      <c r="N8" s="111"/>
      <c r="O8" s="111">
        <f>SUM(O9:O9)</f>
        <v>0</v>
      </c>
      <c r="P8" s="111"/>
      <c r="Q8" s="111">
        <f>SUM(Q9:Q9)</f>
        <v>0</v>
      </c>
      <c r="R8" s="112"/>
      <c r="S8" s="112"/>
      <c r="T8" s="112"/>
      <c r="U8" s="112"/>
      <c r="V8" s="112">
        <f>SUM(V9:V9)</f>
        <v>0</v>
      </c>
      <c r="W8" s="112"/>
      <c r="X8" s="112"/>
      <c r="Y8" s="112"/>
      <c r="AG8" t="s">
        <v>106</v>
      </c>
    </row>
    <row r="9" spans="1:60" ht="30" outlineLevel="1" x14ac:dyDescent="0.25">
      <c r="A9" s="220">
        <v>5</v>
      </c>
      <c r="B9" s="221" t="s">
        <v>243</v>
      </c>
      <c r="C9" s="222" t="s">
        <v>264</v>
      </c>
      <c r="D9" s="223" t="s">
        <v>226</v>
      </c>
      <c r="E9" s="224">
        <v>2</v>
      </c>
      <c r="F9" s="225"/>
      <c r="G9" s="226">
        <f>ROUND(E9*F9,2)</f>
        <v>0</v>
      </c>
      <c r="H9" s="110">
        <v>0</v>
      </c>
      <c r="I9" s="109">
        <f>ROUND(E9*H9,2)</f>
        <v>0</v>
      </c>
      <c r="J9" s="110">
        <v>69200</v>
      </c>
      <c r="K9" s="109">
        <f>ROUND(E9*J9,2)</f>
        <v>138400</v>
      </c>
      <c r="L9" s="109">
        <v>21</v>
      </c>
      <c r="M9" s="109">
        <f>G9*(1+L9/100)</f>
        <v>0</v>
      </c>
      <c r="N9" s="108">
        <v>0</v>
      </c>
      <c r="O9" s="108">
        <f>ROUND(E9*N9,2)</f>
        <v>0</v>
      </c>
      <c r="P9" s="108">
        <v>0</v>
      </c>
      <c r="Q9" s="108">
        <f>ROUND(E9*P9,2)</f>
        <v>0</v>
      </c>
      <c r="R9" s="109"/>
      <c r="S9" s="109" t="s">
        <v>110</v>
      </c>
      <c r="T9" s="109" t="s">
        <v>111</v>
      </c>
      <c r="U9" s="109">
        <v>0</v>
      </c>
      <c r="V9" s="109">
        <f>ROUND(E9*U9,2)</f>
        <v>0</v>
      </c>
      <c r="W9" s="109"/>
      <c r="X9" s="109" t="s">
        <v>112</v>
      </c>
      <c r="Y9" s="109" t="s">
        <v>113</v>
      </c>
      <c r="Z9" s="99"/>
      <c r="AA9" s="99"/>
      <c r="AB9" s="99"/>
      <c r="AC9" s="99"/>
      <c r="AD9" s="99"/>
      <c r="AE9" s="99"/>
      <c r="AF9" s="99"/>
      <c r="AG9" s="99" t="s">
        <v>217</v>
      </c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</row>
    <row r="10" spans="1:60" x14ac:dyDescent="0.25">
      <c r="A10" s="3"/>
      <c r="B10" s="4"/>
      <c r="C10" s="136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91</v>
      </c>
    </row>
    <row r="11" spans="1:60" ht="13" x14ac:dyDescent="0.25">
      <c r="A11" s="102"/>
      <c r="B11" s="103" t="s">
        <v>24</v>
      </c>
      <c r="C11" s="137"/>
      <c r="D11" s="104"/>
      <c r="E11" s="105"/>
      <c r="F11" s="105"/>
      <c r="G11" s="119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155</v>
      </c>
    </row>
    <row r="12" spans="1:60" x14ac:dyDescent="0.25">
      <c r="A12" s="3"/>
      <c r="B12" s="4"/>
      <c r="C12" s="136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5">
      <c r="A13" s="3"/>
      <c r="B13" s="4"/>
      <c r="C13" s="136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5">
      <c r="A14" s="218" t="s">
        <v>156</v>
      </c>
      <c r="B14" s="218"/>
      <c r="C14" s="219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197"/>
      <c r="B15" s="198"/>
      <c r="C15" s="199"/>
      <c r="D15" s="198"/>
      <c r="E15" s="198"/>
      <c r="F15" s="198"/>
      <c r="G15" s="20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157</v>
      </c>
    </row>
    <row r="16" spans="1:60" x14ac:dyDescent="0.25">
      <c r="A16" s="201"/>
      <c r="B16" s="202"/>
      <c r="C16" s="203"/>
      <c r="D16" s="202"/>
      <c r="E16" s="202"/>
      <c r="F16" s="202"/>
      <c r="G16" s="20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201"/>
      <c r="B17" s="202"/>
      <c r="C17" s="203"/>
      <c r="D17" s="202"/>
      <c r="E17" s="202"/>
      <c r="F17" s="202"/>
      <c r="G17" s="20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201"/>
      <c r="B18" s="202"/>
      <c r="C18" s="203"/>
      <c r="D18" s="202"/>
      <c r="E18" s="202"/>
      <c r="F18" s="202"/>
      <c r="G18" s="20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205"/>
      <c r="B19" s="206"/>
      <c r="C19" s="207"/>
      <c r="D19" s="206"/>
      <c r="E19" s="206"/>
      <c r="F19" s="206"/>
      <c r="G19" s="208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3"/>
      <c r="B20" s="4"/>
      <c r="C20" s="136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C21" s="138"/>
      <c r="D21" s="10"/>
      <c r="AG21" t="s">
        <v>158</v>
      </c>
    </row>
    <row r="22" spans="1:33" x14ac:dyDescent="0.25">
      <c r="D22" s="10"/>
    </row>
    <row r="23" spans="1:33" x14ac:dyDescent="0.25">
      <c r="D23" s="10"/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</sheetData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Z41" sqref="Z41"/>
    </sheetView>
  </sheetViews>
  <sheetFormatPr defaultRowHeight="12.5" outlineLevelRow="1" x14ac:dyDescent="0.25"/>
  <cols>
    <col min="1" max="1" width="3.453125" customWidth="1"/>
    <col min="2" max="2" width="12.54296875" style="90" customWidth="1"/>
    <col min="3" max="3" width="38.26953125" style="9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11" t="s">
        <v>5</v>
      </c>
      <c r="B1" s="211"/>
      <c r="C1" s="211"/>
      <c r="D1" s="211"/>
      <c r="E1" s="211"/>
      <c r="F1" s="211"/>
      <c r="G1" s="211"/>
      <c r="AG1" t="s">
        <v>79</v>
      </c>
    </row>
    <row r="2" spans="1:60" ht="25" customHeight="1" x14ac:dyDescent="0.25">
      <c r="A2" s="48" t="s">
        <v>6</v>
      </c>
      <c r="B2" s="47" t="s">
        <v>35</v>
      </c>
      <c r="C2" s="212" t="s">
        <v>36</v>
      </c>
      <c r="D2" s="213"/>
      <c r="E2" s="213"/>
      <c r="F2" s="213"/>
      <c r="G2" s="214"/>
      <c r="AG2" t="s">
        <v>80</v>
      </c>
    </row>
    <row r="3" spans="1:60" ht="25" customHeight="1" x14ac:dyDescent="0.25">
      <c r="A3" s="48" t="s">
        <v>7</v>
      </c>
      <c r="B3" s="47" t="s">
        <v>37</v>
      </c>
      <c r="C3" s="212" t="s">
        <v>36</v>
      </c>
      <c r="D3" s="213"/>
      <c r="E3" s="213"/>
      <c r="F3" s="213"/>
      <c r="G3" s="214"/>
      <c r="AC3" s="90" t="s">
        <v>80</v>
      </c>
      <c r="AG3" t="s">
        <v>81</v>
      </c>
    </row>
    <row r="4" spans="1:60" ht="25" customHeight="1" x14ac:dyDescent="0.25">
      <c r="A4" s="92" t="s">
        <v>8</v>
      </c>
      <c r="B4" s="93" t="s">
        <v>46</v>
      </c>
      <c r="C4" s="215" t="s">
        <v>47</v>
      </c>
      <c r="D4" s="216"/>
      <c r="E4" s="216"/>
      <c r="F4" s="216"/>
      <c r="G4" s="217"/>
      <c r="AG4" t="s">
        <v>82</v>
      </c>
    </row>
    <row r="5" spans="1:60" x14ac:dyDescent="0.25">
      <c r="D5" s="10"/>
    </row>
    <row r="6" spans="1:60" ht="37.5" x14ac:dyDescent="0.25">
      <c r="A6" s="95" t="s">
        <v>83</v>
      </c>
      <c r="B6" s="97" t="s">
        <v>84</v>
      </c>
      <c r="C6" s="97" t="s">
        <v>85</v>
      </c>
      <c r="D6" s="96" t="s">
        <v>86</v>
      </c>
      <c r="E6" s="95" t="s">
        <v>87</v>
      </c>
      <c r="F6" s="94" t="s">
        <v>88</v>
      </c>
      <c r="G6" s="95" t="s">
        <v>24</v>
      </c>
      <c r="H6" s="98" t="s">
        <v>25</v>
      </c>
      <c r="I6" s="98" t="s">
        <v>89</v>
      </c>
      <c r="J6" s="98" t="s">
        <v>26</v>
      </c>
      <c r="K6" s="98" t="s">
        <v>90</v>
      </c>
      <c r="L6" s="98" t="s">
        <v>91</v>
      </c>
      <c r="M6" s="98" t="s">
        <v>92</v>
      </c>
      <c r="N6" s="98" t="s">
        <v>93</v>
      </c>
      <c r="O6" s="98" t="s">
        <v>94</v>
      </c>
      <c r="P6" s="98" t="s">
        <v>95</v>
      </c>
      <c r="Q6" s="98" t="s">
        <v>96</v>
      </c>
      <c r="R6" s="98" t="s">
        <v>97</v>
      </c>
      <c r="S6" s="98" t="s">
        <v>98</v>
      </c>
      <c r="T6" s="98" t="s">
        <v>99</v>
      </c>
      <c r="U6" s="98" t="s">
        <v>100</v>
      </c>
      <c r="V6" s="98" t="s">
        <v>101</v>
      </c>
      <c r="W6" s="98" t="s">
        <v>102</v>
      </c>
      <c r="X6" s="98" t="s">
        <v>103</v>
      </c>
      <c r="Y6" s="98" t="s">
        <v>104</v>
      </c>
    </row>
    <row r="7" spans="1:60" hidden="1" x14ac:dyDescent="0.25">
      <c r="A7" s="3"/>
      <c r="B7" s="4"/>
      <c r="C7" s="4"/>
      <c r="D7" s="6"/>
      <c r="E7" s="100"/>
      <c r="F7" s="101"/>
      <c r="G7" s="101"/>
      <c r="H7" s="101"/>
      <c r="I7" s="101"/>
      <c r="J7" s="101"/>
      <c r="K7" s="101"/>
      <c r="L7" s="101"/>
      <c r="M7" s="101"/>
      <c r="N7" s="100"/>
      <c r="O7" s="100"/>
      <c r="P7" s="100"/>
      <c r="Q7" s="100"/>
      <c r="R7" s="101"/>
      <c r="S7" s="101"/>
      <c r="T7" s="101"/>
      <c r="U7" s="101"/>
      <c r="V7" s="101"/>
      <c r="W7" s="101"/>
      <c r="X7" s="101"/>
      <c r="Y7" s="101"/>
    </row>
    <row r="8" spans="1:60" ht="13" x14ac:dyDescent="0.25">
      <c r="A8" s="113" t="s">
        <v>105</v>
      </c>
      <c r="B8" s="114" t="s">
        <v>53</v>
      </c>
      <c r="C8" s="133" t="s">
        <v>54</v>
      </c>
      <c r="D8" s="115"/>
      <c r="E8" s="116"/>
      <c r="F8" s="117"/>
      <c r="G8" s="118">
        <f>SUMIF(AG9:AG9,"&lt;&gt;NOR",G9:G9)</f>
        <v>0</v>
      </c>
      <c r="H8" s="112"/>
      <c r="I8" s="112">
        <f>SUM(I9:I9)</f>
        <v>0</v>
      </c>
      <c r="J8" s="112"/>
      <c r="K8" s="112">
        <f>SUM(K9:K9)</f>
        <v>585000</v>
      </c>
      <c r="L8" s="112"/>
      <c r="M8" s="112">
        <f>SUM(M9:M9)</f>
        <v>0</v>
      </c>
      <c r="N8" s="111"/>
      <c r="O8" s="111">
        <f>SUM(O9:O9)</f>
        <v>0</v>
      </c>
      <c r="P8" s="111"/>
      <c r="Q8" s="111">
        <f>SUM(Q9:Q9)</f>
        <v>0</v>
      </c>
      <c r="R8" s="112"/>
      <c r="S8" s="112"/>
      <c r="T8" s="112"/>
      <c r="U8" s="112"/>
      <c r="V8" s="112">
        <f>SUM(V9:V9)</f>
        <v>0</v>
      </c>
      <c r="W8" s="112"/>
      <c r="X8" s="112"/>
      <c r="Y8" s="112"/>
      <c r="AG8" t="s">
        <v>106</v>
      </c>
    </row>
    <row r="9" spans="1:60" ht="60" outlineLevel="1" x14ac:dyDescent="0.25">
      <c r="A9" s="120">
        <v>1</v>
      </c>
      <c r="B9" s="121" t="s">
        <v>244</v>
      </c>
      <c r="C9" s="134" t="s">
        <v>263</v>
      </c>
      <c r="D9" s="122" t="s">
        <v>226</v>
      </c>
      <c r="E9" s="123">
        <v>1</v>
      </c>
      <c r="F9" s="124"/>
      <c r="G9" s="125">
        <f>ROUND(E9*F9,2)</f>
        <v>0</v>
      </c>
      <c r="H9" s="110">
        <v>0</v>
      </c>
      <c r="I9" s="109">
        <f>ROUND(E9*H9,2)</f>
        <v>0</v>
      </c>
      <c r="J9" s="110">
        <v>585000</v>
      </c>
      <c r="K9" s="109">
        <f>ROUND(E9*J9,2)</f>
        <v>585000</v>
      </c>
      <c r="L9" s="109">
        <v>21</v>
      </c>
      <c r="M9" s="109">
        <f>G9*(1+L9/100)</f>
        <v>0</v>
      </c>
      <c r="N9" s="108">
        <v>0</v>
      </c>
      <c r="O9" s="108">
        <f>ROUND(E9*N9,2)</f>
        <v>0</v>
      </c>
      <c r="P9" s="108">
        <v>0</v>
      </c>
      <c r="Q9" s="108">
        <f>ROUND(E9*P9,2)</f>
        <v>0</v>
      </c>
      <c r="R9" s="109"/>
      <c r="S9" s="109" t="s">
        <v>110</v>
      </c>
      <c r="T9" s="109" t="s">
        <v>111</v>
      </c>
      <c r="U9" s="109">
        <v>0</v>
      </c>
      <c r="V9" s="109">
        <f>ROUND(E9*U9,2)</f>
        <v>0</v>
      </c>
      <c r="W9" s="109"/>
      <c r="X9" s="109" t="s">
        <v>112</v>
      </c>
      <c r="Y9" s="109" t="s">
        <v>113</v>
      </c>
      <c r="Z9" s="99"/>
      <c r="AA9" s="99"/>
      <c r="AB9" s="99"/>
      <c r="AC9" s="99"/>
      <c r="AD9" s="99"/>
      <c r="AE9" s="99"/>
      <c r="AF9" s="99"/>
      <c r="AG9" s="99" t="s">
        <v>114</v>
      </c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</row>
    <row r="10" spans="1:60" x14ac:dyDescent="0.25">
      <c r="A10" s="3"/>
      <c r="B10" s="4"/>
      <c r="C10" s="136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91</v>
      </c>
    </row>
    <row r="11" spans="1:60" ht="13" x14ac:dyDescent="0.25">
      <c r="A11" s="102"/>
      <c r="B11" s="103" t="s">
        <v>24</v>
      </c>
      <c r="C11" s="137"/>
      <c r="D11" s="104"/>
      <c r="E11" s="105"/>
      <c r="F11" s="105"/>
      <c r="G11" s="119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155</v>
      </c>
    </row>
    <row r="12" spans="1:60" x14ac:dyDescent="0.25">
      <c r="A12" s="3"/>
      <c r="B12" s="4"/>
      <c r="C12" s="136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5">
      <c r="A13" s="3"/>
      <c r="B13" s="4"/>
      <c r="C13" s="136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5">
      <c r="A14" s="218" t="s">
        <v>156</v>
      </c>
      <c r="B14" s="218"/>
      <c r="C14" s="219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5">
      <c r="A15" s="197"/>
      <c r="B15" s="198"/>
      <c r="C15" s="199"/>
      <c r="D15" s="198"/>
      <c r="E15" s="198"/>
      <c r="F15" s="198"/>
      <c r="G15" s="20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157</v>
      </c>
    </row>
    <row r="16" spans="1:60" x14ac:dyDescent="0.25">
      <c r="A16" s="201"/>
      <c r="B16" s="202"/>
      <c r="C16" s="203"/>
      <c r="D16" s="202"/>
      <c r="E16" s="202"/>
      <c r="F16" s="202"/>
      <c r="G16" s="20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201"/>
      <c r="B17" s="202"/>
      <c r="C17" s="203"/>
      <c r="D17" s="202"/>
      <c r="E17" s="202"/>
      <c r="F17" s="202"/>
      <c r="G17" s="20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201"/>
      <c r="B18" s="202"/>
      <c r="C18" s="203"/>
      <c r="D18" s="202"/>
      <c r="E18" s="202"/>
      <c r="F18" s="202"/>
      <c r="G18" s="20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5">
      <c r="A19" s="205"/>
      <c r="B19" s="206"/>
      <c r="C19" s="207"/>
      <c r="D19" s="206"/>
      <c r="E19" s="206"/>
      <c r="F19" s="206"/>
      <c r="G19" s="208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3"/>
      <c r="B20" s="4"/>
      <c r="C20" s="136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C21" s="138"/>
      <c r="D21" s="10"/>
      <c r="AG21" t="s">
        <v>158</v>
      </c>
    </row>
    <row r="22" spans="1:33" x14ac:dyDescent="0.25">
      <c r="D22" s="10"/>
    </row>
    <row r="23" spans="1:33" x14ac:dyDescent="0.25">
      <c r="D23" s="10"/>
    </row>
    <row r="24" spans="1:33" x14ac:dyDescent="0.25">
      <c r="D24" s="10"/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51</vt:i4>
      </vt:variant>
    </vt:vector>
  </HeadingPairs>
  <TitlesOfParts>
    <vt:vector size="59" baseType="lpstr">
      <vt:lpstr>Pokyny pro vyplnění</vt:lpstr>
      <vt:lpstr>Stavba</vt:lpstr>
      <vt:lpstr>VzorPolozky</vt:lpstr>
      <vt:lpstr>VRN</vt:lpstr>
      <vt:lpstr>SO03</vt:lpstr>
      <vt:lpstr>venkovní rozvody</vt:lpstr>
      <vt:lpstr>UV</vt:lpstr>
      <vt:lpstr>FVE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FVE!Názvy_tisku</vt:lpstr>
      <vt:lpstr>'SO03'!Názvy_tisku</vt:lpstr>
      <vt:lpstr>UV!Názvy_tisku</vt:lpstr>
      <vt:lpstr>'venkovní rozvody'!Názvy_tisku</vt:lpstr>
      <vt:lpstr>VRN!Názvy_tisku</vt:lpstr>
      <vt:lpstr>oadresa</vt:lpstr>
      <vt:lpstr>Stavba!Objednatel</vt:lpstr>
      <vt:lpstr>FVE!Oblast_tisku</vt:lpstr>
      <vt:lpstr>'SO03'!Oblast_tisku</vt:lpstr>
      <vt:lpstr>Stavba!Oblast_tisku</vt:lpstr>
      <vt:lpstr>UV!Oblast_tisku</vt:lpstr>
      <vt:lpstr>'venkovní rozvody'!Oblast_tisku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guziu</dc:creator>
  <cp:lastModifiedBy>Daniela Konečná</cp:lastModifiedBy>
  <cp:lastPrinted>2019-03-19T12:27:02Z</cp:lastPrinted>
  <dcterms:created xsi:type="dcterms:W3CDTF">2009-04-08T07:15:50Z</dcterms:created>
  <dcterms:modified xsi:type="dcterms:W3CDTF">2024-01-24T05:56:18Z</dcterms:modified>
</cp:coreProperties>
</file>